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\Desktop\"/>
    </mc:Choice>
  </mc:AlternateContent>
  <bookViews>
    <workbookView xWindow="0" yWindow="0" windowWidth="22605" windowHeight="10245" tabRatio="730" activeTab="3"/>
  </bookViews>
  <sheets>
    <sheet name="2022 예산 총칙" sheetId="1" r:id="rId1"/>
    <sheet name="22년 예산 총괄" sheetId="2" r:id="rId2"/>
    <sheet name="22년 세입" sheetId="3" r:id="rId3"/>
    <sheet name="22년 세출" sheetId="4" r:id="rId4"/>
  </sheets>
  <definedNames>
    <definedName name="_xlnm.Consolidate_Area" localSheetId="0">'2022 예산 총칙'!$A$1:$H$29</definedName>
    <definedName name="_xlnm.Consolidate_Area" localSheetId="2">'22년 세입'!$2:$3</definedName>
    <definedName name="_xlnm.Consolidate_Area" localSheetId="3">'22년 세출'!$2:$3</definedName>
    <definedName name="_xlnm.Consolidate_Area" localSheetId="1">'22년 예산 총괄'!$A$1:$L$40</definedName>
  </definedNames>
  <calcPr calcId="152511"/>
</workbook>
</file>

<file path=xl/calcChain.xml><?xml version="1.0" encoding="utf-8"?>
<calcChain xmlns="http://schemas.openxmlformats.org/spreadsheetml/2006/main">
  <c r="F169" i="4" l="1"/>
  <c r="O103" i="4" l="1"/>
  <c r="F36" i="4" l="1"/>
  <c r="W17" i="4" l="1"/>
  <c r="O131" i="4" l="1"/>
  <c r="O123" i="4" l="1"/>
  <c r="O98" i="4" l="1"/>
  <c r="O99" i="4"/>
  <c r="O100" i="4"/>
  <c r="O101" i="4"/>
  <c r="O102" i="4"/>
  <c r="O97" i="4"/>
  <c r="O96" i="4" l="1"/>
  <c r="F56" i="4"/>
  <c r="F54" i="4"/>
  <c r="F45" i="4"/>
  <c r="F31" i="4"/>
  <c r="F32" i="4"/>
  <c r="F30" i="4" s="1"/>
  <c r="F20" i="4"/>
  <c r="F7" i="4"/>
  <c r="M49" i="3" l="1"/>
  <c r="F46" i="3" l="1"/>
  <c r="F177" i="4" l="1"/>
  <c r="F61" i="4"/>
  <c r="E42" i="3"/>
  <c r="E41" i="3" s="1"/>
  <c r="F7" i="3"/>
  <c r="F6" i="3" s="1"/>
  <c r="M27" i="3"/>
  <c r="F23" i="3" s="1"/>
  <c r="M10" i="3"/>
  <c r="F10" i="3" s="1"/>
  <c r="O168" i="4"/>
  <c r="O162" i="4" s="1"/>
  <c r="O161" i="4"/>
  <c r="O160" i="4"/>
  <c r="O154" i="4"/>
  <c r="O151" i="4"/>
  <c r="O148" i="4"/>
  <c r="O145" i="4"/>
  <c r="O139" i="4"/>
  <c r="O136" i="4"/>
  <c r="O133" i="4"/>
  <c r="G7" i="3" l="1"/>
  <c r="O158" i="4"/>
  <c r="O157" i="4" s="1"/>
  <c r="O132" i="4"/>
  <c r="F132" i="4" s="1"/>
  <c r="O115" i="4" l="1"/>
  <c r="O130" i="4" l="1"/>
  <c r="O129" i="4"/>
  <c r="O122" i="4"/>
  <c r="O121" i="4"/>
  <c r="O120" i="4"/>
  <c r="O119" i="4"/>
  <c r="O118" i="4"/>
  <c r="O116" i="4"/>
  <c r="O111" i="4"/>
  <c r="O110" i="4"/>
  <c r="O109" i="4" s="1"/>
  <c r="O128" i="4" l="1"/>
  <c r="O117" i="4"/>
  <c r="F96" i="4" s="1"/>
  <c r="O95" i="4" l="1"/>
  <c r="O94" i="4"/>
  <c r="O93" i="4"/>
  <c r="O92" i="4"/>
  <c r="O90" i="4"/>
  <c r="O89" i="4"/>
  <c r="O88" i="4"/>
  <c r="O87" i="4"/>
  <c r="O86" i="4"/>
  <c r="O84" i="4"/>
  <c r="O83" i="4" s="1"/>
  <c r="O82" i="4"/>
  <c r="O81" i="4"/>
  <c r="O80" i="4"/>
  <c r="O78" i="4"/>
  <c r="O77" i="4"/>
  <c r="O76" i="4" s="1"/>
  <c r="O75" i="4"/>
  <c r="O73" i="4"/>
  <c r="O79" i="4" l="1"/>
  <c r="O91" i="4"/>
  <c r="O72" i="4"/>
  <c r="O85" i="4"/>
  <c r="F67" i="4" l="1"/>
  <c r="D7" i="2"/>
  <c r="D6" i="2" s="1"/>
  <c r="D12" i="2"/>
  <c r="D11" i="2" s="1"/>
  <c r="D17" i="2"/>
  <c r="D16" i="2" s="1"/>
  <c r="D20" i="2"/>
  <c r="D19" i="2" s="1"/>
  <c r="D23" i="2"/>
  <c r="D22" i="2" s="1"/>
  <c r="D5" i="2" l="1"/>
  <c r="O28" i="4" l="1"/>
  <c r="O27" i="4"/>
  <c r="O26" i="4"/>
  <c r="O25" i="4"/>
  <c r="O24" i="4"/>
  <c r="O23" i="4"/>
  <c r="F24" i="4" l="1"/>
  <c r="Q178" i="4"/>
  <c r="F178" i="4"/>
  <c r="G178" i="4" s="1"/>
  <c r="Q177" i="4"/>
  <c r="G177" i="4"/>
  <c r="Q176" i="4"/>
  <c r="F176" i="4"/>
  <c r="G176" i="4" s="1"/>
  <c r="D176" i="4"/>
  <c r="D175" i="4" s="1"/>
  <c r="Q175" i="4"/>
  <c r="Q174" i="4"/>
  <c r="F174" i="4"/>
  <c r="G174" i="4" s="1"/>
  <c r="Q173" i="4"/>
  <c r="D173" i="4"/>
  <c r="D172" i="4" s="1"/>
  <c r="Q172" i="4"/>
  <c r="Q169" i="4"/>
  <c r="G169" i="4"/>
  <c r="D169" i="4"/>
  <c r="Q167" i="4"/>
  <c r="Q166" i="4"/>
  <c r="P165" i="4"/>
  <c r="D132" i="4" s="1"/>
  <c r="Q163" i="4"/>
  <c r="Q162" i="4"/>
  <c r="Q161" i="4"/>
  <c r="Q158" i="4"/>
  <c r="Q157" i="4"/>
  <c r="Q156" i="4"/>
  <c r="Q154" i="4"/>
  <c r="Q153" i="4"/>
  <c r="Q152" i="4"/>
  <c r="Q150" i="4"/>
  <c r="Q149" i="4"/>
  <c r="Q148" i="4"/>
  <c r="Q147" i="4"/>
  <c r="Q145" i="4"/>
  <c r="Q142" i="4"/>
  <c r="Q141" i="4"/>
  <c r="Q140" i="4"/>
  <c r="Q137" i="4"/>
  <c r="Q136" i="4"/>
  <c r="Q135" i="4"/>
  <c r="Q134" i="4"/>
  <c r="Q128" i="4"/>
  <c r="Q124" i="4"/>
  <c r="P123" i="4"/>
  <c r="Q121" i="4"/>
  <c r="Q120" i="4"/>
  <c r="P119" i="4"/>
  <c r="Q119" i="4" s="1"/>
  <c r="Q117" i="4"/>
  <c r="Q113" i="4"/>
  <c r="P112" i="4"/>
  <c r="Q111" i="4"/>
  <c r="Q110" i="4"/>
  <c r="Q108" i="4"/>
  <c r="Q107" i="4"/>
  <c r="Q105" i="4"/>
  <c r="Q103" i="4"/>
  <c r="Q100" i="4"/>
  <c r="Q99" i="4"/>
  <c r="Q98" i="4"/>
  <c r="Q97" i="4"/>
  <c r="P96" i="4"/>
  <c r="P87" i="4"/>
  <c r="Q87" i="4" s="1"/>
  <c r="Q86" i="4"/>
  <c r="Q72" i="4"/>
  <c r="Q71" i="4"/>
  <c r="P70" i="4"/>
  <c r="Q70" i="4" s="1"/>
  <c r="Q68" i="4"/>
  <c r="P67" i="4"/>
  <c r="Q67" i="4" s="1"/>
  <c r="Q66" i="4"/>
  <c r="Q65" i="4"/>
  <c r="Q64" i="4"/>
  <c r="G64" i="4"/>
  <c r="O63" i="4"/>
  <c r="D63" i="4"/>
  <c r="Q62" i="4"/>
  <c r="F62" i="4"/>
  <c r="D62" i="4"/>
  <c r="D61" i="4"/>
  <c r="Q60" i="4"/>
  <c r="Q59" i="4"/>
  <c r="Q56" i="4"/>
  <c r="G56" i="4"/>
  <c r="D56" i="4"/>
  <c r="Q55" i="4"/>
  <c r="Q54" i="4"/>
  <c r="G54" i="4"/>
  <c r="D54" i="4"/>
  <c r="O53" i="4"/>
  <c r="F49" i="4" s="1"/>
  <c r="Q52" i="4"/>
  <c r="Q51" i="4"/>
  <c r="Q50" i="4"/>
  <c r="Q49" i="4"/>
  <c r="D49" i="4"/>
  <c r="Q48" i="4"/>
  <c r="Q47" i="4"/>
  <c r="Q46" i="4"/>
  <c r="Q45" i="4"/>
  <c r="G45" i="4"/>
  <c r="D45" i="4"/>
  <c r="Q42" i="4"/>
  <c r="Q40" i="4"/>
  <c r="Q39" i="4"/>
  <c r="Q38" i="4"/>
  <c r="Q37" i="4"/>
  <c r="Q36" i="4"/>
  <c r="G36" i="4"/>
  <c r="D36" i="4"/>
  <c r="Q35" i="4"/>
  <c r="F35" i="4"/>
  <c r="G35" i="4" s="1"/>
  <c r="D35" i="4"/>
  <c r="Q34" i="4"/>
  <c r="Q32" i="4"/>
  <c r="G32" i="4"/>
  <c r="D32" i="4"/>
  <c r="D30" i="4" s="1"/>
  <c r="Q30" i="4"/>
  <c r="Q29" i="4"/>
  <c r="F29" i="4"/>
  <c r="G29" i="4" s="1"/>
  <c r="D29" i="4"/>
  <c r="Q28" i="4"/>
  <c r="Q27" i="4"/>
  <c r="Q25" i="4"/>
  <c r="Q24" i="4"/>
  <c r="G24" i="4"/>
  <c r="D24" i="4"/>
  <c r="Q23" i="4"/>
  <c r="F23" i="4"/>
  <c r="D23" i="4"/>
  <c r="Q21" i="4"/>
  <c r="Q20" i="4"/>
  <c r="G20" i="4"/>
  <c r="D20" i="4"/>
  <c r="Q15" i="4"/>
  <c r="Q14" i="4"/>
  <c r="Q13" i="4"/>
  <c r="Q12" i="4"/>
  <c r="Q11" i="4"/>
  <c r="Q10" i="4"/>
  <c r="Q9" i="4"/>
  <c r="Q7" i="4"/>
  <c r="G7" i="4"/>
  <c r="D7" i="4"/>
  <c r="P60" i="3"/>
  <c r="F60" i="3"/>
  <c r="G60" i="3" s="1"/>
  <c r="P59" i="3"/>
  <c r="F59" i="3"/>
  <c r="G59" i="3" s="1"/>
  <c r="P58" i="3"/>
  <c r="F58" i="3"/>
  <c r="G58" i="3" s="1"/>
  <c r="O57" i="3"/>
  <c r="P57" i="3" s="1"/>
  <c r="N57" i="3"/>
  <c r="D57" i="3"/>
  <c r="D56" i="3" s="1"/>
  <c r="P56" i="3"/>
  <c r="P55" i="3"/>
  <c r="G55" i="3"/>
  <c r="P54" i="3"/>
  <c r="G54" i="3"/>
  <c r="P49" i="3"/>
  <c r="G49" i="3"/>
  <c r="P48" i="3"/>
  <c r="G48" i="3"/>
  <c r="P47" i="3"/>
  <c r="G47" i="3"/>
  <c r="P46" i="3"/>
  <c r="F45" i="3"/>
  <c r="O45" i="3"/>
  <c r="P45" i="3" s="1"/>
  <c r="N45" i="3"/>
  <c r="D45" i="3"/>
  <c r="D44" i="3" s="1"/>
  <c r="P44" i="3"/>
  <c r="P43" i="3"/>
  <c r="F43" i="3"/>
  <c r="P42" i="3"/>
  <c r="G42" i="3"/>
  <c r="D42" i="3"/>
  <c r="D41" i="3" s="1"/>
  <c r="P41" i="3"/>
  <c r="G41" i="3"/>
  <c r="P40" i="3"/>
  <c r="F40" i="3"/>
  <c r="G40" i="3" s="1"/>
  <c r="P39" i="3"/>
  <c r="G39" i="3"/>
  <c r="P38" i="3"/>
  <c r="G38" i="3"/>
  <c r="P37" i="3"/>
  <c r="G37" i="3"/>
  <c r="O36" i="3"/>
  <c r="P36" i="3" s="1"/>
  <c r="N36" i="3"/>
  <c r="G36" i="3"/>
  <c r="P35" i="3"/>
  <c r="G35" i="3"/>
  <c r="P28" i="3"/>
  <c r="G28" i="3"/>
  <c r="P27" i="3"/>
  <c r="G27" i="3"/>
  <c r="P26" i="3"/>
  <c r="G26" i="3"/>
  <c r="O25" i="3"/>
  <c r="P25" i="3" s="1"/>
  <c r="N25" i="3"/>
  <c r="G25" i="3"/>
  <c r="P24" i="3"/>
  <c r="G24" i="3"/>
  <c r="P23" i="3"/>
  <c r="G23" i="3"/>
  <c r="P22" i="3"/>
  <c r="G22" i="3"/>
  <c r="P21" i="3"/>
  <c r="G21" i="3"/>
  <c r="P19" i="3"/>
  <c r="G19" i="3"/>
  <c r="P12" i="3"/>
  <c r="G12" i="3"/>
  <c r="P11" i="3"/>
  <c r="G11" i="3"/>
  <c r="O10" i="3"/>
  <c r="N10" i="3"/>
  <c r="G10" i="3"/>
  <c r="P9" i="3"/>
  <c r="D9" i="3"/>
  <c r="D8" i="3" s="1"/>
  <c r="P8" i="3"/>
  <c r="D6" i="3"/>
  <c r="D5" i="3" s="1"/>
  <c r="L40" i="2"/>
  <c r="L39" i="2"/>
  <c r="K38" i="2"/>
  <c r="J38" i="2"/>
  <c r="J37" i="2" s="1"/>
  <c r="L36" i="2"/>
  <c r="K35" i="2"/>
  <c r="J35" i="2"/>
  <c r="J34" i="2" s="1"/>
  <c r="L33" i="2"/>
  <c r="L32" i="2"/>
  <c r="L31" i="2"/>
  <c r="L30" i="2"/>
  <c r="K29" i="2"/>
  <c r="J29" i="2"/>
  <c r="J28" i="2" s="1"/>
  <c r="L27" i="2"/>
  <c r="L26" i="2"/>
  <c r="F26" i="2"/>
  <c r="L25" i="2"/>
  <c r="F25" i="2"/>
  <c r="K24" i="2"/>
  <c r="J24" i="2"/>
  <c r="J23" i="2" s="1"/>
  <c r="F24" i="2"/>
  <c r="E23" i="2"/>
  <c r="F23" i="2" s="1"/>
  <c r="L22" i="2"/>
  <c r="L21" i="2"/>
  <c r="F21" i="2"/>
  <c r="L20" i="2"/>
  <c r="E20" i="2"/>
  <c r="F10" i="1" s="1"/>
  <c r="L19" i="2"/>
  <c r="L18" i="2"/>
  <c r="F18" i="2"/>
  <c r="L17" i="2"/>
  <c r="E17" i="2"/>
  <c r="F17" i="2" s="1"/>
  <c r="K16" i="2"/>
  <c r="J16" i="2"/>
  <c r="L15" i="2"/>
  <c r="F15" i="2"/>
  <c r="L14" i="2"/>
  <c r="F14" i="2"/>
  <c r="K13" i="2"/>
  <c r="L13" i="2" s="1"/>
  <c r="J13" i="2"/>
  <c r="F13" i="2"/>
  <c r="L12" i="2"/>
  <c r="E12" i="2"/>
  <c r="E11" i="2" s="1"/>
  <c r="L11" i="2"/>
  <c r="L10" i="2"/>
  <c r="F10" i="2"/>
  <c r="L9" i="2"/>
  <c r="F9" i="2"/>
  <c r="L8" i="2"/>
  <c r="F8" i="2"/>
  <c r="K7" i="2"/>
  <c r="L7" i="2" s="1"/>
  <c r="J7" i="2"/>
  <c r="E7" i="2"/>
  <c r="C11" i="1"/>
  <c r="C9" i="1"/>
  <c r="L16" i="2" l="1"/>
  <c r="C8" i="1"/>
  <c r="E6" i="2"/>
  <c r="L29" i="2"/>
  <c r="F63" i="4"/>
  <c r="F60" i="4" s="1"/>
  <c r="L24" i="2"/>
  <c r="G49" i="4"/>
  <c r="G62" i="4"/>
  <c r="G23" i="4"/>
  <c r="F6" i="4"/>
  <c r="K23" i="2"/>
  <c r="K6" i="2"/>
  <c r="C14" i="1" s="1"/>
  <c r="F11" i="1"/>
  <c r="E22" i="2"/>
  <c r="F22" i="2" s="1"/>
  <c r="E16" i="2"/>
  <c r="F16" i="2" s="1"/>
  <c r="F9" i="1"/>
  <c r="F57" i="3"/>
  <c r="G57" i="3" s="1"/>
  <c r="P10" i="3"/>
  <c r="G43" i="3"/>
  <c r="D4" i="3"/>
  <c r="D60" i="4"/>
  <c r="D59" i="4" s="1"/>
  <c r="L38" i="2"/>
  <c r="L35" i="2"/>
  <c r="J6" i="2"/>
  <c r="J5" i="2" s="1"/>
  <c r="D96" i="4"/>
  <c r="D6" i="4"/>
  <c r="D34" i="4"/>
  <c r="Q101" i="4"/>
  <c r="Q112" i="4"/>
  <c r="Q143" i="4"/>
  <c r="Q160" i="4"/>
  <c r="Q104" i="4"/>
  <c r="D67" i="4"/>
  <c r="D66" i="4" s="1"/>
  <c r="D65" i="4" s="1"/>
  <c r="Q69" i="4"/>
  <c r="Q73" i="4"/>
  <c r="Q138" i="4"/>
  <c r="Q144" i="4"/>
  <c r="F34" i="4"/>
  <c r="G34" i="4" s="1"/>
  <c r="Q132" i="4"/>
  <c r="F175" i="4"/>
  <c r="G175" i="4" s="1"/>
  <c r="Q165" i="4"/>
  <c r="U28" i="4"/>
  <c r="C10" i="1"/>
  <c r="F11" i="2"/>
  <c r="G61" i="4"/>
  <c r="G45" i="3"/>
  <c r="F44" i="3"/>
  <c r="E19" i="2"/>
  <c r="F19" i="2" s="1"/>
  <c r="F7" i="2"/>
  <c r="F12" i="2"/>
  <c r="F20" i="2"/>
  <c r="K28" i="2"/>
  <c r="F9" i="3"/>
  <c r="Q61" i="4"/>
  <c r="Q123" i="4"/>
  <c r="K37" i="2"/>
  <c r="G46" i="3"/>
  <c r="Q63" i="4"/>
  <c r="Q133" i="4"/>
  <c r="Q139" i="4"/>
  <c r="F173" i="4"/>
  <c r="K34" i="2"/>
  <c r="Q164" i="4"/>
  <c r="L6" i="2" l="1"/>
  <c r="K5" i="2"/>
  <c r="L5" i="2" s="1"/>
  <c r="F56" i="3"/>
  <c r="G56" i="3" s="1"/>
  <c r="G63" i="4"/>
  <c r="G30" i="4"/>
  <c r="F5" i="4"/>
  <c r="L23" i="2"/>
  <c r="C15" i="1"/>
  <c r="E5" i="2"/>
  <c r="D5" i="4"/>
  <c r="D4" i="4" s="1"/>
  <c r="Q96" i="4"/>
  <c r="G132" i="4"/>
  <c r="G67" i="4"/>
  <c r="F15" i="1"/>
  <c r="L34" i="2"/>
  <c r="G9" i="3"/>
  <c r="F8" i="3"/>
  <c r="G8" i="3" s="1"/>
  <c r="G173" i="4"/>
  <c r="F172" i="4"/>
  <c r="G172" i="4" s="1"/>
  <c r="F6" i="2"/>
  <c r="F5" i="2"/>
  <c r="G6" i="4"/>
  <c r="L37" i="2"/>
  <c r="F16" i="1"/>
  <c r="G6" i="3"/>
  <c r="F5" i="3"/>
  <c r="L28" i="2"/>
  <c r="C16" i="1"/>
  <c r="U112" i="4"/>
  <c r="G44" i="3"/>
  <c r="G60" i="4"/>
  <c r="F59" i="4"/>
  <c r="G59" i="4" s="1"/>
  <c r="W18" i="4" l="1"/>
  <c r="W19" i="4" s="1"/>
  <c r="G96" i="4"/>
  <c r="G5" i="3"/>
  <c r="F4" i="3"/>
  <c r="G4" i="3" s="1"/>
  <c r="G5" i="4"/>
  <c r="F66" i="4" l="1"/>
  <c r="G66" i="4" s="1"/>
  <c r="F65" i="4" l="1"/>
  <c r="G65" i="4" s="1"/>
  <c r="F4" i="4" l="1"/>
  <c r="G4" i="4" s="1"/>
</calcChain>
</file>

<file path=xl/sharedStrings.xml><?xml version="1.0" encoding="utf-8"?>
<sst xmlns="http://schemas.openxmlformats.org/spreadsheetml/2006/main" count="771" uniqueCount="399">
  <si>
    <t>통합위탁교육 수익금에서 6개월 인건비 지출 하려고 하였으나 
코로나로 인한 통합위탁교육 불가능으로 수익금 발생하지 않음</t>
  </si>
  <si>
    <t>1. 관간의 전용은 이사회의 의결을 거쳐 부산광역시장의 승인을 얻어 사용하고,</t>
  </si>
  <si>
    <t>완료</t>
  </si>
  <si>
    <t>12개월</t>
  </si>
  <si>
    <t>회계프로그램 사용료</t>
  </si>
  <si>
    <t>장노년일자리박람회(시비)</t>
  </si>
  <si>
    <t>신규 채용 인건비 증가</t>
  </si>
  <si>
    <t>코로나19로 교육 변경</t>
  </si>
  <si>
    <t>113베이비부머위탁교육</t>
  </si>
  <si>
    <t>2020년 1차추경</t>
  </si>
  <si>
    <t>812기타예금이자수입</t>
  </si>
  <si>
    <t>○ 예비비 및 기타</t>
  </si>
  <si>
    <t>2020년 예산
(A)</t>
  </si>
  <si>
    <t>코로나19로 교육 조정</t>
  </si>
  <si>
    <t>전년도이월금(법인전입금)</t>
  </si>
  <si>
    <t>전년도이월금(센터자부담)</t>
  </si>
  <si>
    <t>전년도이월금(인센티브)</t>
  </si>
  <si>
    <t>112장노년시대공감구독</t>
  </si>
  <si>
    <t>시대공감발간사업비 지원</t>
  </si>
  <si>
    <t>116사회보험부담금</t>
  </si>
  <si>
    <t>전년도이월금(보조금반납)</t>
  </si>
  <si>
    <t>AI 돌봄 서비스 사업</t>
  </si>
  <si>
    <t>유관기관네트워크사업</t>
  </si>
  <si>
    <t>회계프로그램 이용료</t>
  </si>
  <si>
    <t xml:space="preserve"> ○세입        </t>
  </si>
  <si>
    <t xml:space="preserve">베이비부머인력파견사업 </t>
  </si>
  <si>
    <t>취창업 동아리지원사업</t>
  </si>
  <si>
    <t>213시설장비유지비</t>
  </si>
  <si>
    <t>213시설장비유지비</t>
  </si>
  <si>
    <t>센터운영보조금(시비)</t>
  </si>
  <si>
    <t>132수용비및수수료</t>
  </si>
  <si>
    <t>코로나19로 신규교육과정 개설</t>
  </si>
  <si>
    <t>인공지능(AI)감성케어사업</t>
  </si>
  <si>
    <t>111노인일자리통합위탁교육</t>
  </si>
  <si>
    <t>전년도이월금(통합위탁교육수입)</t>
  </si>
  <si>
    <t>영업배상책임보험, 화재보험</t>
  </si>
  <si>
    <t>부산광역시 장노년일자리지원센터</t>
  </si>
  <si>
    <t>노인일자리전담인력인건비(국비)</t>
  </si>
  <si>
    <t>2020년 1차 
추경예산(A)</t>
  </si>
  <si>
    <t>기타유지비 세목에서 조정 증감</t>
  </si>
  <si>
    <t>전년도이월금(베이비부머위탁수입)</t>
  </si>
  <si>
    <t>신중년취업면접주간운영사업(시비)</t>
  </si>
  <si>
    <t>신규 사업으로 
사업량 감소</t>
  </si>
  <si>
    <t>60+민간일자리사업(취업알선형)(국비)</t>
  </si>
  <si>
    <t>인센티브를 후생경비로 
넣음(시 지시)</t>
  </si>
  <si>
    <t>1. 세입의 주요재원은 다음과 같다.</t>
  </si>
  <si>
    <t>코로나19로 인한 출장 및 교육 감소</t>
  </si>
  <si>
    <t>2. 세출의 주요내역은 다음과 같다.</t>
  </si>
  <si>
    <t>60+민간일자리사업(취업알선형)(시비)</t>
  </si>
  <si>
    <t>(예산의 집행) 예산은 사회복지법인 및 사회복지시설 재무·회계규칙의 관련규정을 준수하여 집행한다.</t>
  </si>
  <si>
    <t>(추가경정예산) 추경예산은 이사회의 의결을 거쳐 확정한 후 7일 이내에 부산광역시장에게 제출토록 한다.</t>
  </si>
  <si>
    <t>＝</t>
  </si>
  <si>
    <t>원</t>
  </si>
  <si>
    <t>*</t>
  </si>
  <si>
    <t>항</t>
  </si>
  <si>
    <t>항</t>
  </si>
  <si>
    <t>관</t>
  </si>
  <si>
    <t>관</t>
  </si>
  <si>
    <t>목</t>
  </si>
  <si>
    <t>목</t>
  </si>
  <si>
    <t>배정량 증가되어 사업비증액 
(세부설명서 참조)</t>
  </si>
  <si>
    <t>시니어인턴십사업에서 이언주 대리 명절휴가비 지급</t>
  </si>
  <si>
    <t>2. 동일 관 내의 항간의 전용은 이사회의 의결을 거쳐 사용하고,</t>
  </si>
  <si>
    <t xml:space="preserve">코로나 19로 인한 수요처 확보(지하철)문제로 
50+일자리상담사업에서 기자단사업으로 사업량변경하여 추진 </t>
  </si>
  <si>
    <t>(예비비) 예측할 수 없는 예산 외의 지출에 충당하기 위하여 본 예산의 1% 이상을 예비비로 계상할 수 있다.</t>
  </si>
  <si>
    <t>코로나로 인한 수요처 확보문제로
사업배정량 감소
( 50+일자리상담사업 인원 조정하여 기자단사업으로 변경 )</t>
  </si>
  <si>
    <t>퇴사 및 신규직원으로 인한 퇴직적립금 감소</t>
  </si>
  <si>
    <t>연금수수료</t>
  </si>
  <si>
    <t>코로나 19로인한 참여자 및 업체간담회 축소진행, 사업비감소</t>
  </si>
  <si>
    <t>(예산의 내역) 세입·세출 내역은 세입·세출 명세서와 같다.</t>
  </si>
  <si>
    <t>3. 예산을 전용한 때에는 시청에 즉시 보고토록 한다.</t>
  </si>
  <si>
    <t>코로나19로 인한 서면 운영위원회 진행(1분기, 3분기)</t>
  </si>
  <si>
    <t>12월</t>
  </si>
  <si>
    <t>인센티브</t>
  </si>
  <si>
    <t>센터자부담</t>
  </si>
  <si>
    <t>회의비</t>
  </si>
  <si>
    <t>06전입금</t>
  </si>
  <si>
    <t>세  입</t>
  </si>
  <si>
    <t>13운영비</t>
  </si>
  <si>
    <t>세입총계</t>
  </si>
  <si>
    <t>01사무비</t>
  </si>
  <si>
    <t>111급여</t>
  </si>
  <si>
    <t>차량유류대</t>
  </si>
  <si>
    <t>1년</t>
  </si>
  <si>
    <t>131여비</t>
  </si>
  <si>
    <t>○ 차입금</t>
  </si>
  <si>
    <t>시설보수비</t>
  </si>
  <si>
    <t>○ 이월금</t>
  </si>
  <si>
    <t>기타유지비</t>
  </si>
  <si>
    <t>○ 잡수입</t>
  </si>
  <si>
    <t>전기료</t>
  </si>
  <si>
    <t>센터관리비</t>
  </si>
  <si>
    <t>07이월금</t>
  </si>
  <si>
    <t>기타잡수입</t>
  </si>
  <si>
    <t>61잡지출</t>
  </si>
  <si>
    <t>61전입금</t>
  </si>
  <si>
    <t>기타잡지출</t>
  </si>
  <si>
    <t>자동차세</t>
  </si>
  <si>
    <t>세  출</t>
  </si>
  <si>
    <t>○ 전입금</t>
  </si>
  <si>
    <t>71이월금</t>
  </si>
  <si>
    <t>31사업비</t>
  </si>
  <si>
    <t>제6조</t>
  </si>
  <si>
    <t>○ 사무비</t>
  </si>
  <si>
    <t>11인건비</t>
  </si>
  <si>
    <t>제1조</t>
  </si>
  <si>
    <t>03사업비</t>
  </si>
  <si>
    <t>21시설비</t>
  </si>
  <si>
    <t>수도료</t>
  </si>
  <si>
    <t>우편료</t>
  </si>
  <si>
    <t>법인전입금</t>
  </si>
  <si>
    <t>법인전입금</t>
  </si>
  <si>
    <t>06잡지출</t>
  </si>
  <si>
    <t>세출총계</t>
  </si>
  <si>
    <t>○ 상환금</t>
  </si>
  <si>
    <t>제2조</t>
  </si>
  <si>
    <t>제3조</t>
  </si>
  <si>
    <t>명절휴가비</t>
  </si>
  <si>
    <t>제5조</t>
  </si>
  <si>
    <t>신규 사업</t>
  </si>
  <si>
    <t>사업 취소</t>
  </si>
  <si>
    <t>○ 잡지출</t>
  </si>
  <si>
    <t>증감</t>
  </si>
  <si>
    <t>○ 사업비</t>
  </si>
  <si>
    <t>차량보험료</t>
  </si>
  <si>
    <t>예비비</t>
  </si>
  <si>
    <t>81잡수입</t>
  </si>
  <si>
    <t>08잡수입</t>
  </si>
  <si>
    <t>조정액</t>
  </si>
  <si>
    <t>제4조</t>
  </si>
  <si>
    <t>후생경비</t>
  </si>
  <si>
    <t>가족수당</t>
  </si>
  <si>
    <r>
      <t>○ 세출</t>
    </r>
    <r>
      <rPr>
        <sz val="11"/>
        <color rgb="FF000000"/>
        <rFont val="한컴바탕"/>
        <family val="1"/>
        <charset val="129"/>
      </rPr>
      <t xml:space="preserve"> </t>
    </r>
  </si>
  <si>
    <t>직원교육비</t>
  </si>
  <si>
    <t>신규사업</t>
  </si>
  <si>
    <t>보조금</t>
  </si>
  <si>
    <t>비고</t>
  </si>
  <si>
    <t>비고</t>
  </si>
  <si>
    <t>2대</t>
  </si>
  <si>
    <t>2회</t>
  </si>
  <si>
    <t>출장비</t>
  </si>
  <si>
    <t>시간외 근무수당</t>
  </si>
  <si>
    <t>취업알선인센티브</t>
  </si>
  <si>
    <t>부산시휴먼북도서관</t>
  </si>
  <si>
    <t>수당-소비자안전</t>
  </si>
  <si>
    <t>수당-시니어학대</t>
  </si>
  <si>
    <t>시대공감 등록세</t>
  </si>
  <si>
    <t>소모품구입비</t>
  </si>
  <si>
    <t>137기타운영비</t>
  </si>
  <si>
    <t>증감
(B-A)</t>
  </si>
  <si>
    <t>증감
(B-A)</t>
  </si>
  <si>
    <t>134제세공과금</t>
  </si>
  <si>
    <t>115퇴직적립금</t>
  </si>
  <si>
    <t>12업무추진비</t>
  </si>
  <si>
    <t>711전년도이월금</t>
  </si>
  <si>
    <t>312시도보조금</t>
  </si>
  <si>
    <t>133공공요금</t>
  </si>
  <si>
    <t>01사업수입</t>
  </si>
  <si>
    <t>813기타잡수입</t>
  </si>
  <si>
    <t>71예비비및기타</t>
  </si>
  <si>
    <t>07예비비및기타</t>
  </si>
  <si>
    <t>117기타후생경비</t>
  </si>
  <si>
    <t>02재산조성비</t>
  </si>
  <si>
    <t>212자산취득비</t>
  </si>
  <si>
    <t>보조금반환금</t>
  </si>
  <si>
    <t>611잡지출</t>
  </si>
  <si>
    <t>211시설비</t>
  </si>
  <si>
    <t>611전입금</t>
  </si>
  <si>
    <t>기타수용비및수수료</t>
  </si>
  <si>
    <t>811불용품매각대</t>
  </si>
  <si>
    <t>세 출 총 계</t>
  </si>
  <si>
    <t>135차량비</t>
  </si>
  <si>
    <t>711예비비</t>
  </si>
  <si>
    <t>03보조금수입</t>
  </si>
  <si>
    <t>업무용 비품</t>
  </si>
  <si>
    <t>과     목</t>
  </si>
  <si>
    <t>712반환금</t>
  </si>
  <si>
    <t>112제수당</t>
  </si>
  <si>
    <t>예비비및기타</t>
  </si>
  <si>
    <t>신원보증보험료</t>
  </si>
  <si>
    <t>○ 보조금수입</t>
  </si>
  <si>
    <t>정수기유지보수료</t>
  </si>
  <si>
    <t>○ 후원금수입</t>
  </si>
  <si>
    <t>07 이월금</t>
  </si>
  <si>
    <t>314기타사업</t>
  </si>
  <si>
    <t>311국고보조금</t>
  </si>
  <si>
    <t>31보조금수입</t>
  </si>
  <si>
    <t>○ 과년도수입</t>
  </si>
  <si>
    <t>812기타예금이자</t>
  </si>
  <si>
    <t>123회의비</t>
  </si>
  <si>
    <t>복합기렌탈료</t>
  </si>
  <si>
    <t>전화외 통신료</t>
  </si>
  <si>
    <t>○ 사업수입</t>
  </si>
  <si>
    <t>11사업수입</t>
  </si>
  <si>
    <t>보조금반납 감소</t>
  </si>
  <si>
    <t>차량정비및유지비</t>
  </si>
  <si>
    <t>일자리 사업 조정</t>
  </si>
  <si>
    <t>전기안전관리대행료</t>
  </si>
  <si>
    <t>71 이월금</t>
  </si>
  <si>
    <t>산출기초(원)</t>
  </si>
  <si>
    <t>○ 재산조성비</t>
  </si>
  <si>
    <t>불용품매각대</t>
  </si>
  <si>
    <t>313시군구보조금</t>
  </si>
  <si>
    <t>센터 홍보비</t>
  </si>
  <si>
    <t>○ 과년도지출</t>
  </si>
  <si>
    <t>차량 유지비 감소</t>
  </si>
  <si>
    <t>(단위: 원)</t>
  </si>
  <si>
    <t>(단위: 원)</t>
  </si>
  <si>
    <t>예금이자수입</t>
  </si>
  <si>
    <t>사업 예산 조정</t>
  </si>
  <si>
    <t>통합위탁교육</t>
  </si>
  <si>
    <t>시티캅 이용료</t>
  </si>
  <si>
    <t>보험 요율 상승</t>
  </si>
  <si>
    <t>(예산의 전용)</t>
  </si>
  <si>
    <t>사업량 증가</t>
  </si>
  <si>
    <t>사업기간 조정</t>
  </si>
  <si>
    <t>(13)신규직원</t>
    <phoneticPr fontId="32" type="noConversion"/>
  </si>
  <si>
    <t>국민연금</t>
    <phoneticPr fontId="32" type="noConversion"/>
  </si>
  <si>
    <t>*</t>
    <phoneticPr fontId="32" type="noConversion"/>
  </si>
  <si>
    <t>＝</t>
    <phoneticPr fontId="32" type="noConversion"/>
  </si>
  <si>
    <t>건강보험료</t>
    <phoneticPr fontId="32" type="noConversion"/>
  </si>
  <si>
    <t>고용보험</t>
    <phoneticPr fontId="32" type="noConversion"/>
  </si>
  <si>
    <t>산재보험</t>
    <phoneticPr fontId="32" type="noConversion"/>
  </si>
  <si>
    <t>직책보조비</t>
    <phoneticPr fontId="32" type="noConversion"/>
  </si>
  <si>
    <t>*</t>
    <phoneticPr fontId="32" type="noConversion"/>
  </si>
  <si>
    <t>12월</t>
    <phoneticPr fontId="32" type="noConversion"/>
  </si>
  <si>
    <t>4회</t>
    <phoneticPr fontId="32" type="noConversion"/>
  </si>
  <si>
    <t>완료</t>
    <phoneticPr fontId="32" type="noConversion"/>
  </si>
  <si>
    <t>운영위원회 수당</t>
    <phoneticPr fontId="32" type="noConversion"/>
  </si>
  <si>
    <t>1회</t>
    <phoneticPr fontId="32" type="noConversion"/>
  </si>
  <si>
    <t>12명</t>
    <phoneticPr fontId="32" type="noConversion"/>
  </si>
  <si>
    <t>퇴직적립금</t>
    <phoneticPr fontId="32" type="noConversion"/>
  </si>
  <si>
    <t>÷</t>
    <phoneticPr fontId="32" type="noConversion"/>
  </si>
  <si>
    <t>장기요양보험료</t>
    <phoneticPr fontId="34" type="noConversion"/>
  </si>
  <si>
    <t>노무사 자문료</t>
    <phoneticPr fontId="32" type="noConversion"/>
  </si>
  <si>
    <t>완료</t>
    <phoneticPr fontId="32" type="noConversion"/>
  </si>
  <si>
    <t>완료</t>
    <phoneticPr fontId="32" type="noConversion"/>
  </si>
  <si>
    <t>자부담(완료)</t>
    <phoneticPr fontId="32" type="noConversion"/>
  </si>
  <si>
    <t>수익금(완료)</t>
    <phoneticPr fontId="32" type="noConversion"/>
  </si>
  <si>
    <t>수익금(완료)</t>
    <phoneticPr fontId="32" type="noConversion"/>
  </si>
  <si>
    <t>보조금(완료)</t>
    <phoneticPr fontId="32" type="noConversion"/>
  </si>
  <si>
    <t>불교복지협의회비</t>
    <phoneticPr fontId="32" type="noConversion"/>
  </si>
  <si>
    <t>신문구독료</t>
    <phoneticPr fontId="32" type="noConversion"/>
  </si>
  <si>
    <t>*</t>
    <phoneticPr fontId="32" type="noConversion"/>
  </si>
  <si>
    <t>12개월</t>
    <phoneticPr fontId="32" type="noConversion"/>
  </si>
  <si>
    <t>잔액에서 불교복지협의회 40만원,불교신문7천원뺀금액</t>
    <phoneticPr fontId="32" type="noConversion"/>
  </si>
  <si>
    <t>완료</t>
    <phoneticPr fontId="32" type="noConversion"/>
  </si>
  <si>
    <t>2022년 본예산 총괄표</t>
    <phoneticPr fontId="32" type="noConversion"/>
  </si>
  <si>
    <t>2021년 최종
추경예산(A)</t>
    <phoneticPr fontId="32" type="noConversion"/>
  </si>
  <si>
    <t>2022년 본예산(B)</t>
    <phoneticPr fontId="32" type="noConversion"/>
  </si>
  <si>
    <t>2021년 최종
추경 예산(A)</t>
    <phoneticPr fontId="32" type="noConversion"/>
  </si>
  <si>
    <t>장노년일자리 박람회</t>
    <phoneticPr fontId="34" type="noConversion"/>
  </si>
  <si>
    <t>진행비</t>
    <phoneticPr fontId="34" type="noConversion"/>
  </si>
  <si>
    <t>토론비</t>
    <phoneticPr fontId="34" type="noConversion"/>
  </si>
  <si>
    <t>*</t>
    <phoneticPr fontId="34" type="noConversion"/>
  </si>
  <si>
    <t>신중년 포럼</t>
    <phoneticPr fontId="34" type="noConversion"/>
  </si>
  <si>
    <t>자문위원회</t>
    <phoneticPr fontId="34" type="noConversion"/>
  </si>
  <si>
    <t>*</t>
    <phoneticPr fontId="34" type="noConversion"/>
  </si>
  <si>
    <t>신중년 놀이터(인생학교)</t>
    <phoneticPr fontId="34" type="noConversion"/>
  </si>
  <si>
    <t>교육과정</t>
    <phoneticPr fontId="34" type="noConversion"/>
  </si>
  <si>
    <t>신중년 커뮤니티지원사업</t>
    <phoneticPr fontId="34" type="noConversion"/>
  </si>
  <si>
    <t>커뮤니티지원</t>
    <phoneticPr fontId="34" type="noConversion"/>
  </si>
  <si>
    <t>워크숍</t>
    <phoneticPr fontId="34" type="noConversion"/>
  </si>
  <si>
    <t xml:space="preserve">제2인생설계교육 </t>
    <phoneticPr fontId="32" type="noConversion"/>
  </si>
  <si>
    <t xml:space="preserve">진행비 </t>
    <phoneticPr fontId="36" type="noConversion"/>
  </si>
  <si>
    <t>*</t>
    <phoneticPr fontId="36" type="noConversion"/>
  </si>
  <si>
    <t>＝</t>
    <phoneticPr fontId="32" type="noConversion"/>
  </si>
  <si>
    <t>50+부산포털 운영사업</t>
    <phoneticPr fontId="34" type="noConversion"/>
  </si>
  <si>
    <t>유지보수 비용(서버 대여비용포함)</t>
    <phoneticPr fontId="36" type="noConversion"/>
  </si>
  <si>
    <t>휴대폰 본인인증비용</t>
    <phoneticPr fontId="36" type="noConversion"/>
  </si>
  <si>
    <t>도메인 유지 비용</t>
    <phoneticPr fontId="36" type="noConversion"/>
  </si>
  <si>
    <t>SSL보안인증</t>
    <phoneticPr fontId="36" type="noConversion"/>
  </si>
  <si>
    <t>원격지원</t>
    <phoneticPr fontId="36" type="noConversion"/>
  </si>
  <si>
    <t>장노년일자리 종합정보시스템</t>
    <phoneticPr fontId="34" type="noConversion"/>
  </si>
  <si>
    <t>유지보수비용</t>
    <phoneticPr fontId="36" type="noConversion"/>
  </si>
  <si>
    <t>서버 호스팅 비용</t>
    <phoneticPr fontId="36" type="noConversion"/>
  </si>
  <si>
    <t>시스템 문자발송 비용</t>
    <phoneticPr fontId="36" type="noConversion"/>
  </si>
  <si>
    <t>도메인 유지 비용</t>
    <phoneticPr fontId="36" type="noConversion"/>
  </si>
  <si>
    <t>경영지원팀</t>
    <phoneticPr fontId="32" type="noConversion"/>
  </si>
  <si>
    <t xml:space="preserve">50+ 사회적기업 창업지원 및 컨설팅 </t>
    <phoneticPr fontId="32" type="noConversion"/>
  </si>
  <si>
    <t>창업기초교육</t>
    <phoneticPr fontId="34" type="noConversion"/>
  </si>
  <si>
    <t>업종별 BM고도화</t>
    <phoneticPr fontId="34" type="noConversion"/>
  </si>
  <si>
    <t>*</t>
    <phoneticPr fontId="36" type="noConversion"/>
  </si>
  <si>
    <t>4회</t>
    <phoneticPr fontId="34" type="noConversion"/>
  </si>
  <si>
    <t>실전창업지원교육</t>
    <phoneticPr fontId="34" type="noConversion"/>
  </si>
  <si>
    <t>사업계획서작성 지도</t>
    <phoneticPr fontId="34" type="noConversion"/>
  </si>
  <si>
    <t>*</t>
    <phoneticPr fontId="36" type="noConversion"/>
  </si>
  <si>
    <t>컨설팅 비용</t>
    <phoneticPr fontId="34" type="noConversion"/>
  </si>
  <si>
    <t>신중년 적합직종양성교육</t>
  </si>
  <si>
    <t>유튜브크리에이터 양성과정</t>
  </si>
  <si>
    <t>8회</t>
    <phoneticPr fontId="34" type="noConversion"/>
  </si>
  <si>
    <t>반려동물 펫시어터 양성과정</t>
  </si>
  <si>
    <t>16회</t>
    <phoneticPr fontId="34" type="noConversion"/>
  </si>
  <si>
    <t>장노년 전직지원 프로그램사업</t>
  </si>
  <si>
    <t xml:space="preserve">사업진행비 </t>
    <phoneticPr fontId="34" type="noConversion"/>
  </si>
  <si>
    <t>80명</t>
    <phoneticPr fontId="34" type="noConversion"/>
  </si>
  <si>
    <t xml:space="preserve">60+민간 일자리사업 (사업비), 취업알선형 </t>
    <phoneticPr fontId="34" type="noConversion"/>
  </si>
  <si>
    <t>사업비</t>
    <phoneticPr fontId="36" type="noConversion"/>
  </si>
  <si>
    <t>60+민간 일자리사업 (사업비), 민간경상보조</t>
    <phoneticPr fontId="34" type="noConversion"/>
  </si>
  <si>
    <t>*</t>
    <phoneticPr fontId="34" type="noConversion"/>
  </si>
  <si>
    <t>시니어인턴십사업</t>
  </si>
  <si>
    <t>60+인턴고용연계</t>
    <phoneticPr fontId="34" type="noConversion"/>
  </si>
  <si>
    <t>노인일자리전담인건비(사업비)</t>
    <phoneticPr fontId="32" type="noConversion"/>
  </si>
  <si>
    <t>베이비부머인력파견사업</t>
    <phoneticPr fontId="36" type="noConversion"/>
  </si>
  <si>
    <t xml:space="preserve">신중년 취업면접주간 운영사업 </t>
    <phoneticPr fontId="32" type="noConversion"/>
  </si>
  <si>
    <t>=</t>
    <phoneticPr fontId="36" type="noConversion"/>
  </si>
  <si>
    <t>강사비</t>
    <phoneticPr fontId="36" type="noConversion"/>
  </si>
  <si>
    <t>면접관 활동비</t>
    <phoneticPr fontId="36" type="noConversion"/>
  </si>
  <si>
    <t>홍보비</t>
    <phoneticPr fontId="36" type="noConversion"/>
  </si>
  <si>
    <t>진행비</t>
    <phoneticPr fontId="36" type="noConversion"/>
  </si>
  <si>
    <t>운영비(기관부담)</t>
    <phoneticPr fontId="36" type="noConversion"/>
  </si>
  <si>
    <t>부산50+인턴십사업</t>
  </si>
  <si>
    <t>부산형 50+인턴십</t>
    <phoneticPr fontId="34" type="noConversion"/>
  </si>
  <si>
    <t>취창업 동아리지원사업</t>
    <phoneticPr fontId="34" type="noConversion"/>
  </si>
  <si>
    <t>사업비</t>
    <phoneticPr fontId="36" type="noConversion"/>
  </si>
  <si>
    <t>운영비</t>
    <phoneticPr fontId="36" type="noConversion"/>
  </si>
  <si>
    <t>장노년일자리 세미나</t>
    <phoneticPr fontId="34" type="noConversion"/>
  </si>
  <si>
    <t>토론비</t>
    <phoneticPr fontId="34" type="noConversion"/>
  </si>
  <si>
    <t>*</t>
    <phoneticPr fontId="34" type="noConversion"/>
  </si>
  <si>
    <t>2회</t>
    <phoneticPr fontId="34" type="noConversion"/>
  </si>
  <si>
    <t>진행비</t>
    <phoneticPr fontId="34" type="noConversion"/>
  </si>
  <si>
    <t>2회</t>
    <phoneticPr fontId="34" type="noConversion"/>
  </si>
  <si>
    <t>시니어인턴십</t>
    <phoneticPr fontId="32" type="noConversion"/>
  </si>
  <si>
    <t>신중년 경력형 일자리사업 소계</t>
    <phoneticPr fontId="34" type="noConversion"/>
  </si>
  <si>
    <t>(1)신중년 드론안전관리단</t>
    <phoneticPr fontId="34" type="noConversion"/>
  </si>
  <si>
    <t>인건비</t>
    <phoneticPr fontId="36" type="noConversion"/>
  </si>
  <si>
    <t>25명</t>
    <phoneticPr fontId="36" type="noConversion"/>
  </si>
  <si>
    <t>(2)장애인학생 학습지원단</t>
    <phoneticPr fontId="34" type="noConversion"/>
  </si>
  <si>
    <t>(3)신중년 박물관 도슨트</t>
    <phoneticPr fontId="32" type="noConversion"/>
  </si>
  <si>
    <t>운영비</t>
    <phoneticPr fontId="36" type="noConversion"/>
  </si>
  <si>
    <t>(4)인공지능감성케어매니저</t>
    <phoneticPr fontId="32" type="noConversion"/>
  </si>
  <si>
    <t>8명</t>
    <phoneticPr fontId="36" type="noConversion"/>
  </si>
  <si>
    <t>(5)장애인 일자리시설 지원단</t>
    <phoneticPr fontId="32" type="noConversion"/>
  </si>
  <si>
    <t>인건비</t>
    <phoneticPr fontId="36" type="noConversion"/>
  </si>
  <si>
    <t>(8)부산근대문화자산활성화 사업단</t>
    <phoneticPr fontId="32" type="noConversion"/>
  </si>
  <si>
    <t>(1)부산시휴먼북도서관</t>
    <phoneticPr fontId="34" type="noConversion"/>
  </si>
  <si>
    <t>2500건</t>
    <phoneticPr fontId="34" type="noConversion"/>
  </si>
  <si>
    <t>통신료</t>
    <phoneticPr fontId="36" type="noConversion"/>
  </si>
  <si>
    <t>＝</t>
    <phoneticPr fontId="32" type="noConversion"/>
  </si>
  <si>
    <t>30명</t>
    <phoneticPr fontId="36" type="noConversion"/>
  </si>
  <si>
    <t>(3)신중년 박물관 도슨트</t>
    <phoneticPr fontId="32" type="noConversion"/>
  </si>
  <si>
    <t>15명</t>
    <phoneticPr fontId="36" type="noConversion"/>
  </si>
  <si>
    <t>20명</t>
    <phoneticPr fontId="36" type="noConversion"/>
  </si>
  <si>
    <t>(6)신중년 부산시티투어 가이드</t>
    <phoneticPr fontId="32" type="noConversion"/>
  </si>
  <si>
    <t>25명</t>
    <phoneticPr fontId="36" type="noConversion"/>
  </si>
  <si>
    <t>(7)신중년 생애재설계 컨설턴트</t>
    <phoneticPr fontId="32" type="noConversion"/>
  </si>
  <si>
    <t>10명</t>
    <phoneticPr fontId="36" type="noConversion"/>
  </si>
  <si>
    <t>신중년인생3모작 부산특화사업 소계</t>
    <phoneticPr fontId="36" type="noConversion"/>
  </si>
  <si>
    <t>인공지능(AI)감성케어사업</t>
    <phoneticPr fontId="32" type="noConversion"/>
  </si>
  <si>
    <t>정보이용료</t>
    <phoneticPr fontId="36" type="noConversion"/>
  </si>
  <si>
    <t>전담인력 인건비</t>
    <phoneticPr fontId="36" type="noConversion"/>
  </si>
  <si>
    <t>1명</t>
    <phoneticPr fontId="36" type="noConversion"/>
  </si>
  <si>
    <t>음원이용료</t>
    <phoneticPr fontId="36" type="noConversion"/>
  </si>
  <si>
    <t>(2)장애학생 학습지원단</t>
    <phoneticPr fontId="34" type="noConversion"/>
  </si>
  <si>
    <t>(5)인공지능감성케어매니저</t>
    <phoneticPr fontId="32" type="noConversion"/>
  </si>
  <si>
    <t>(6)신중년부산시티투어가이드</t>
    <phoneticPr fontId="36" type="noConversion"/>
  </si>
  <si>
    <t>(6)신중년생애재설계컨설턴트</t>
    <phoneticPr fontId="36" type="noConversion"/>
  </si>
  <si>
    <t>(7)장애인일자리시설지원단</t>
    <phoneticPr fontId="36" type="noConversion"/>
  </si>
  <si>
    <t>(8)부산근대문화자산활성화사업단</t>
    <phoneticPr fontId="36" type="noConversion"/>
  </si>
  <si>
    <t>111사업수입</t>
    <phoneticPr fontId="32" type="noConversion"/>
  </si>
  <si>
    <t>60+민간일자리사업(민간경상보조)</t>
    <phoneticPr fontId="32" type="noConversion"/>
  </si>
  <si>
    <t>신중년경력형일자리사업 반환금</t>
    <phoneticPr fontId="32" type="noConversion"/>
  </si>
  <si>
    <t>휴먼북도서관반환금</t>
    <phoneticPr fontId="32" type="noConversion"/>
  </si>
  <si>
    <t>인공지능감성케어 반환금</t>
    <phoneticPr fontId="32" type="noConversion"/>
  </si>
  <si>
    <t>5060홍보서포터즈 반환금</t>
    <phoneticPr fontId="32" type="noConversion"/>
  </si>
  <si>
    <t>312장노년일자리팀</t>
    <phoneticPr fontId="32" type="noConversion"/>
  </si>
  <si>
    <t>313생애전환지원팀</t>
    <phoneticPr fontId="32" type="noConversion"/>
  </si>
  <si>
    <t>311경영지원팀</t>
    <phoneticPr fontId="32" type="noConversion"/>
  </si>
  <si>
    <t>313생애전환지원팀</t>
    <phoneticPr fontId="32" type="noConversion"/>
  </si>
  <si>
    <t xml:space="preserve">2022년 부산광역시 장노년일자리지원센터 본예산서 </t>
    <phoneticPr fontId="32" type="noConversion"/>
  </si>
  <si>
    <t>(예산의 규모) 부산광역시 장노년일자리지원센터 2021년도 연간 예산에 따른 세입·세출 예산 총칙 총액은 3,182,895,012원으로 한다.</t>
    <phoneticPr fontId="32" type="noConversion"/>
  </si>
  <si>
    <t>122직책보조비</t>
    <phoneticPr fontId="32" type="noConversion"/>
  </si>
  <si>
    <t>진행비</t>
    <phoneticPr fontId="32" type="noConversion"/>
  </si>
  <si>
    <t>채용성공보수</t>
    <phoneticPr fontId="32" type="noConversion"/>
  </si>
  <si>
    <t>57시간</t>
    <phoneticPr fontId="32" type="noConversion"/>
  </si>
  <si>
    <t>3개월*50명</t>
    <phoneticPr fontId="34" type="noConversion"/>
  </si>
  <si>
    <t xml:space="preserve">사업진행비 </t>
    <phoneticPr fontId="34" type="noConversion"/>
  </si>
  <si>
    <t>*</t>
    <phoneticPr fontId="32" type="noConversion"/>
  </si>
  <si>
    <t>20명</t>
    <phoneticPr fontId="32" type="noConversion"/>
  </si>
  <si>
    <t>채용성공보수</t>
    <phoneticPr fontId="32" type="noConversion"/>
  </si>
  <si>
    <t>30명</t>
    <phoneticPr fontId="32" type="noConversion"/>
  </si>
  <si>
    <t>민간위탁외비용</t>
    <phoneticPr fontId="32" type="noConversion"/>
  </si>
  <si>
    <t>민간위탁금합계</t>
    <phoneticPr fontId="32" type="noConversion"/>
  </si>
  <si>
    <t>법인전입금</t>
    <phoneticPr fontId="32" type="noConversion"/>
  </si>
  <si>
    <t>122직책보조비</t>
    <phoneticPr fontId="32" type="noConversion"/>
  </si>
  <si>
    <t>특수교육실무원 양성과정</t>
    <phoneticPr fontId="32" type="noConversion"/>
  </si>
  <si>
    <t>신규사업비(법인전입금)</t>
    <phoneticPr fontId="32" type="noConversion"/>
  </si>
  <si>
    <t>(1)센터장</t>
    <phoneticPr fontId="32" type="noConversion"/>
  </si>
  <si>
    <t>(2)부장</t>
    <phoneticPr fontId="32" type="noConversion"/>
  </si>
  <si>
    <t>(3)팀장</t>
    <phoneticPr fontId="32" type="noConversion"/>
  </si>
  <si>
    <t>(4)팀장</t>
    <phoneticPr fontId="32" type="noConversion"/>
  </si>
  <si>
    <t>(5)팀장</t>
    <phoneticPr fontId="32" type="noConversion"/>
  </si>
  <si>
    <t>(6)선임</t>
    <phoneticPr fontId="32" type="noConversion"/>
  </si>
  <si>
    <t>(7)선임</t>
    <phoneticPr fontId="32" type="noConversion"/>
  </si>
  <si>
    <t>(8)팀원</t>
    <phoneticPr fontId="32" type="noConversion"/>
  </si>
  <si>
    <t>(9)선임</t>
    <phoneticPr fontId="32" type="noConversion"/>
  </si>
  <si>
    <t>(10)팀원</t>
    <phoneticPr fontId="32" type="noConversion"/>
  </si>
  <si>
    <t>(11)팀원</t>
    <phoneticPr fontId="32" type="noConversion"/>
  </si>
  <si>
    <t>(12)팀원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</si>
</sst>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176" formatCode="#,##0_ "/>
    <numFmt numFmtId="177" formatCode="#&quot;명&quot;"/>
    <numFmt numFmtId="178" formatCode="#&quot;회&quot;"/>
    <numFmt numFmtId="179" formatCode="#&quot;월&quot;"/>
    <numFmt numFmtId="180" formatCode="#&quot;분&quot;&quot;기&quot;"/>
    <numFmt numFmtId="181" formatCode="_-* #,##0.0_-;\-* #,##0.0_-;_-* &quot;-&quot;_-;_-@_-"/>
    <numFmt numFmtId="182" formatCode="#.#&quot;%&quot;"/>
    <numFmt numFmtId="183" formatCode="_-* #,##0.00_-;\-* #,##0.00_-;_-* &quot;-&quot;_-;_-@_-"/>
    <numFmt numFmtId="184" formatCode="#.##&quot;%&quot;"/>
    <numFmt numFmtId="185" formatCode="0.#&quot;%&quot;"/>
    <numFmt numFmtId="186" formatCode="0.##&quot;%&quot;"/>
    <numFmt numFmtId="187" formatCode="#&quot;개월&quot;"/>
    <numFmt numFmtId="188" formatCode="#&quot;대&quot;"/>
    <numFmt numFmtId="189" formatCode="#&quot;교시&quot;"/>
    <numFmt numFmtId="190" formatCode="#,##0_);[Red]\(#,##0\)"/>
  </numFmts>
  <fonts count="45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0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1"/>
      <color rgb="FF000000"/>
      <name val="굴림체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7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b/>
      <sz val="12"/>
      <color rgb="FFFF0000"/>
      <name val="굴림"/>
      <family val="3"/>
      <charset val="129"/>
    </font>
    <font>
      <sz val="12"/>
      <color rgb="FF000000"/>
      <name val="돋움"/>
      <family val="3"/>
      <charset val="129"/>
    </font>
    <font>
      <sz val="10"/>
      <color rgb="FF0000FF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00FF"/>
      <name val="돋움"/>
      <family val="3"/>
      <charset val="129"/>
    </font>
    <font>
      <sz val="10"/>
      <color rgb="FF000000"/>
      <name val="한컴바탕"/>
      <family val="1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0"/>
      <color rgb="FF000000"/>
      <name val="함초롬바탕"/>
      <family val="1"/>
      <charset val="129"/>
    </font>
    <font>
      <sz val="11"/>
      <color rgb="FF0000FF"/>
      <name val="맑은 고딕"/>
      <family val="3"/>
      <charset val="129"/>
    </font>
    <font>
      <sz val="11"/>
      <color rgb="FFFFFF00"/>
      <name val="돋움"/>
      <family val="3"/>
      <charset val="129"/>
    </font>
    <font>
      <b/>
      <sz val="18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sz val="18"/>
      <color rgb="FF000000"/>
      <name val="맑은 고딕"/>
      <family val="3"/>
      <charset val="129"/>
    </font>
    <font>
      <b/>
      <sz val="14"/>
      <color rgb="FF000000"/>
      <name val="한컴바탕"/>
      <family val="1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1"/>
      <color theme="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>
      <alignment vertical="center"/>
    </xf>
    <xf numFmtId="9" fontId="1" fillId="0" borderId="0">
      <alignment vertical="center"/>
    </xf>
    <xf numFmtId="41" fontId="1" fillId="0" borderId="0">
      <alignment vertical="center"/>
    </xf>
    <xf numFmtId="41" fontId="31" fillId="0" borderId="0">
      <alignment vertical="center"/>
    </xf>
    <xf numFmtId="0" fontId="1" fillId="0" borderId="0">
      <alignment vertical="center"/>
    </xf>
    <xf numFmtId="41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1" fontId="31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41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1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0" fontId="31" fillId="0" borderId="0">
      <alignment vertical="center"/>
    </xf>
    <xf numFmtId="41" fontId="31" fillId="0" borderId="0">
      <alignment vertical="center"/>
    </xf>
    <xf numFmtId="0" fontId="1" fillId="0" borderId="0"/>
    <xf numFmtId="41" fontId="31" fillId="0" borderId="0">
      <alignment vertical="center"/>
    </xf>
  </cellStyleXfs>
  <cellXfs count="718">
    <xf numFmtId="0" fontId="0" fillId="0" borderId="0" xfId="0" applyNumberFormat="1">
      <alignment vertical="center"/>
    </xf>
    <xf numFmtId="0" fontId="2" fillId="0" borderId="0" xfId="4" applyNumberFormat="1" applyFont="1" applyAlignment="1">
      <alignment vertical="center"/>
    </xf>
    <xf numFmtId="0" fontId="3" fillId="0" borderId="0" xfId="4" applyNumberFormat="1" applyFont="1">
      <alignment vertical="center"/>
    </xf>
    <xf numFmtId="0" fontId="4" fillId="0" borderId="0" xfId="4" applyNumberFormat="1" applyFont="1">
      <alignment vertical="center"/>
    </xf>
    <xf numFmtId="0" fontId="4" fillId="0" borderId="0" xfId="4" applyNumberFormat="1" applyFont="1" applyAlignment="1">
      <alignment horizontal="center" vertical="center"/>
    </xf>
    <xf numFmtId="0" fontId="4" fillId="0" borderId="0" xfId="4" applyNumberFormat="1" applyFont="1" applyAlignment="1">
      <alignment horizontal="left" vertical="center"/>
    </xf>
    <xf numFmtId="0" fontId="2" fillId="0" borderId="0" xfId="4" applyNumberFormat="1" applyFont="1">
      <alignment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6" fillId="0" borderId="0" xfId="4" applyNumberFormat="1" applyFont="1">
      <alignment vertical="center"/>
    </xf>
    <xf numFmtId="0" fontId="7" fillId="0" borderId="0" xfId="4" applyNumberFormat="1" applyFont="1" applyAlignment="1">
      <alignment horizontal="center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NumberFormat="1" applyFont="1">
      <alignment vertical="center"/>
    </xf>
    <xf numFmtId="0" fontId="4" fillId="0" borderId="0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 wrapText="1"/>
    </xf>
    <xf numFmtId="0" fontId="4" fillId="0" borderId="0" xfId="4" applyNumberFormat="1" applyFont="1" applyAlignment="1">
      <alignment horizontal="center" vertical="center" wrapText="1"/>
    </xf>
    <xf numFmtId="0" fontId="8" fillId="0" borderId="0" xfId="9" applyNumberFormat="1" applyFont="1" applyFill="1" applyAlignment="1">
      <alignment vertical="center"/>
    </xf>
    <xf numFmtId="0" fontId="9" fillId="0" borderId="0" xfId="9" applyNumberFormat="1" applyFont="1"/>
    <xf numFmtId="0" fontId="7" fillId="0" borderId="0" xfId="9" applyNumberFormat="1" applyFont="1" applyAlignment="1">
      <alignment horizontal="right"/>
    </xf>
    <xf numFmtId="0" fontId="5" fillId="0" borderId="1" xfId="9" applyNumberFormat="1" applyFont="1" applyFill="1" applyBorder="1" applyAlignment="1">
      <alignment horizontal="center" vertical="center"/>
    </xf>
    <xf numFmtId="0" fontId="5" fillId="0" borderId="2" xfId="9" applyNumberFormat="1" applyFont="1" applyFill="1" applyBorder="1" applyAlignment="1">
      <alignment horizontal="center" vertical="center"/>
    </xf>
    <xf numFmtId="0" fontId="4" fillId="0" borderId="6" xfId="9" applyNumberFormat="1" applyFont="1" applyFill="1" applyBorder="1" applyAlignment="1">
      <alignment horizontal="center" vertical="center"/>
    </xf>
    <xf numFmtId="0" fontId="4" fillId="0" borderId="7" xfId="9" applyNumberFormat="1" applyFont="1" applyFill="1" applyBorder="1" applyAlignment="1">
      <alignment horizontal="center" vertical="center"/>
    </xf>
    <xf numFmtId="0" fontId="9" fillId="0" borderId="0" xfId="9" applyNumberFormat="1" applyFont="1" applyBorder="1"/>
    <xf numFmtId="0" fontId="7" fillId="0" borderId="6" xfId="4" applyNumberFormat="1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center" vertical="center"/>
    </xf>
    <xf numFmtId="0" fontId="4" fillId="0" borderId="9" xfId="9" applyNumberFormat="1" applyFont="1" applyFill="1" applyBorder="1" applyAlignment="1">
      <alignment vertical="center"/>
    </xf>
    <xf numFmtId="0" fontId="4" fillId="0" borderId="10" xfId="9" applyNumberFormat="1" applyFont="1" applyFill="1" applyBorder="1" applyAlignment="1">
      <alignment vertical="center"/>
    </xf>
    <xf numFmtId="0" fontId="4" fillId="0" borderId="11" xfId="9" applyNumberFormat="1" applyFont="1" applyFill="1" applyBorder="1" applyAlignment="1">
      <alignment vertical="center"/>
    </xf>
    <xf numFmtId="0" fontId="1" fillId="0" borderId="0" xfId="9" applyNumberFormat="1"/>
    <xf numFmtId="0" fontId="9" fillId="0" borderId="0" xfId="9" applyNumberFormat="1" applyFont="1" applyFill="1"/>
    <xf numFmtId="41" fontId="9" fillId="0" borderId="0" xfId="2" applyNumberFormat="1" applyFont="1" applyFill="1" applyAlignment="1"/>
    <xf numFmtId="0" fontId="9" fillId="0" borderId="0" xfId="9" applyNumberFormat="1" applyFont="1" applyFill="1" applyAlignment="1">
      <alignment vertical="center"/>
    </xf>
    <xf numFmtId="41" fontId="9" fillId="0" borderId="0" xfId="9" applyNumberFormat="1" applyFont="1" applyFill="1" applyAlignment="1">
      <alignment horizontal="center" vertical="center"/>
    </xf>
    <xf numFmtId="41" fontId="9" fillId="0" borderId="0" xfId="9" applyNumberFormat="1" applyFont="1" applyFill="1" applyAlignment="1">
      <alignment vertical="center"/>
    </xf>
    <xf numFmtId="0" fontId="9" fillId="0" borderId="0" xfId="9" applyNumberFormat="1" applyFont="1" applyFill="1" applyAlignment="1">
      <alignment horizontal="center" vertical="center"/>
    </xf>
    <xf numFmtId="41" fontId="9" fillId="0" borderId="0" xfId="9" applyNumberFormat="1" applyFont="1" applyFill="1"/>
    <xf numFmtId="41" fontId="7" fillId="0" borderId="10" xfId="9" applyNumberFormat="1" applyFont="1" applyFill="1" applyBorder="1" applyAlignment="1">
      <alignment vertical="center"/>
    </xf>
    <xf numFmtId="41" fontId="7" fillId="0" borderId="12" xfId="9" applyNumberFormat="1" applyFont="1" applyFill="1" applyBorder="1" applyAlignment="1">
      <alignment vertical="center"/>
    </xf>
    <xf numFmtId="41" fontId="7" fillId="0" borderId="13" xfId="9" applyNumberFormat="1" applyFont="1" applyFill="1" applyBorder="1" applyAlignment="1">
      <alignment vertical="center"/>
    </xf>
    <xf numFmtId="41" fontId="7" fillId="0" borderId="9" xfId="9" applyNumberFormat="1" applyFont="1" applyFill="1" applyBorder="1" applyAlignment="1">
      <alignment vertical="center"/>
    </xf>
    <xf numFmtId="0" fontId="4" fillId="0" borderId="8" xfId="9" applyNumberFormat="1" applyFont="1" applyFill="1" applyBorder="1" applyAlignment="1">
      <alignment horizontal="center" vertical="center"/>
    </xf>
    <xf numFmtId="0" fontId="7" fillId="0" borderId="14" xfId="9" applyNumberFormat="1" applyFont="1" applyFill="1" applyBorder="1" applyAlignment="1">
      <alignment horizontal="center" vertical="center"/>
    </xf>
    <xf numFmtId="41" fontId="7" fillId="0" borderId="14" xfId="9" applyNumberFormat="1" applyFont="1" applyFill="1" applyBorder="1" applyAlignment="1">
      <alignment vertical="center"/>
    </xf>
    <xf numFmtId="41" fontId="7" fillId="0" borderId="15" xfId="9" applyNumberFormat="1" applyFont="1" applyFill="1" applyBorder="1" applyAlignment="1">
      <alignment vertical="center"/>
    </xf>
    <xf numFmtId="0" fontId="7" fillId="0" borderId="8" xfId="9" applyNumberFormat="1" applyFont="1" applyFill="1" applyBorder="1" applyAlignment="1">
      <alignment horizontal="center" vertical="center"/>
    </xf>
    <xf numFmtId="41" fontId="7" fillId="0" borderId="8" xfId="9" applyNumberFormat="1" applyFont="1" applyFill="1" applyBorder="1" applyAlignment="1">
      <alignment vertical="center"/>
    </xf>
    <xf numFmtId="41" fontId="7" fillId="0" borderId="16" xfId="9" applyNumberFormat="1" applyFont="1" applyFill="1" applyBorder="1" applyAlignment="1">
      <alignment vertical="center"/>
    </xf>
    <xf numFmtId="41" fontId="7" fillId="0" borderId="17" xfId="2" applyNumberFormat="1" applyFont="1" applyFill="1" applyBorder="1" applyAlignment="1">
      <alignment vertical="center"/>
    </xf>
    <xf numFmtId="0" fontId="7" fillId="0" borderId="16" xfId="9" applyNumberFormat="1" applyFont="1" applyFill="1" applyBorder="1" applyAlignment="1">
      <alignment vertical="center"/>
    </xf>
    <xf numFmtId="41" fontId="7" fillId="0" borderId="18" xfId="2" applyNumberFormat="1" applyFont="1" applyFill="1" applyBorder="1" applyAlignment="1">
      <alignment vertical="center"/>
    </xf>
    <xf numFmtId="0" fontId="7" fillId="0" borderId="19" xfId="9" applyNumberFormat="1" applyFont="1" applyFill="1" applyBorder="1" applyAlignment="1">
      <alignment vertical="center"/>
    </xf>
    <xf numFmtId="0" fontId="7" fillId="0" borderId="6" xfId="9" applyNumberFormat="1" applyFont="1" applyFill="1" applyBorder="1" applyAlignment="1">
      <alignment horizontal="center" vertical="center"/>
    </xf>
    <xf numFmtId="0" fontId="7" fillId="0" borderId="14" xfId="9" applyNumberFormat="1" applyFont="1" applyFill="1" applyBorder="1" applyAlignment="1">
      <alignment horizontal="left" vertical="center"/>
    </xf>
    <xf numFmtId="0" fontId="7" fillId="0" borderId="8" xfId="9" applyNumberFormat="1" applyFont="1" applyFill="1" applyBorder="1" applyAlignment="1">
      <alignment horizontal="left" vertical="center"/>
    </xf>
    <xf numFmtId="0" fontId="7" fillId="0" borderId="11" xfId="9" applyNumberFormat="1" applyFont="1" applyFill="1" applyBorder="1" applyAlignment="1">
      <alignment vertical="center"/>
    </xf>
    <xf numFmtId="0" fontId="7" fillId="0" borderId="7" xfId="9" applyNumberFormat="1" applyFont="1" applyFill="1" applyBorder="1" applyAlignment="1">
      <alignment horizontal="center" vertical="center"/>
    </xf>
    <xf numFmtId="0" fontId="4" fillId="0" borderId="19" xfId="9" applyNumberFormat="1" applyFont="1" applyFill="1" applyBorder="1" applyAlignment="1">
      <alignment vertical="center"/>
    </xf>
    <xf numFmtId="0" fontId="7" fillId="0" borderId="2" xfId="9" applyNumberFormat="1" applyFont="1" applyFill="1" applyBorder="1" applyAlignment="1">
      <alignment horizontal="left" vertical="center"/>
    </xf>
    <xf numFmtId="0" fontId="7" fillId="0" borderId="20" xfId="9" applyNumberFormat="1" applyFont="1" applyFill="1" applyBorder="1" applyAlignment="1">
      <alignment horizontal="left" vertical="center"/>
    </xf>
    <xf numFmtId="0" fontId="10" fillId="0" borderId="14" xfId="9" applyNumberFormat="1" applyFont="1" applyFill="1" applyBorder="1" applyAlignment="1">
      <alignment horizontal="left" vertical="center"/>
    </xf>
    <xf numFmtId="0" fontId="11" fillId="0" borderId="21" xfId="4" applyNumberFormat="1" applyFont="1" applyBorder="1" applyAlignment="1">
      <alignment horizontal="center" vertical="center"/>
    </xf>
    <xf numFmtId="0" fontId="1" fillId="0" borderId="0" xfId="9" applyNumberFormat="1" applyFont="1" applyFill="1"/>
    <xf numFmtId="0" fontId="1" fillId="0" borderId="0" xfId="9" applyNumberFormat="1" applyFont="1" applyFill="1" applyAlignment="1">
      <alignment vertical="center"/>
    </xf>
    <xf numFmtId="0" fontId="1" fillId="0" borderId="0" xfId="9" applyNumberFormat="1" applyFont="1" applyFill="1" applyAlignment="1">
      <alignment horizontal="center" vertical="center"/>
    </xf>
    <xf numFmtId="41" fontId="7" fillId="0" borderId="12" xfId="4" applyNumberFormat="1" applyFont="1" applyBorder="1">
      <alignment vertical="center"/>
    </xf>
    <xf numFmtId="41" fontId="7" fillId="0" borderId="22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0" fontId="7" fillId="0" borderId="23" xfId="4" applyNumberFormat="1" applyFont="1" applyBorder="1" applyAlignment="1">
      <alignment vertical="center"/>
    </xf>
    <xf numFmtId="0" fontId="7" fillId="0" borderId="19" xfId="4" applyNumberFormat="1" applyFont="1" applyBorder="1" applyAlignment="1">
      <alignment vertical="center"/>
    </xf>
    <xf numFmtId="0" fontId="7" fillId="0" borderId="24" xfId="4" applyNumberFormat="1" applyFont="1" applyBorder="1" applyAlignment="1">
      <alignment vertical="center" wrapText="1"/>
    </xf>
    <xf numFmtId="41" fontId="7" fillId="0" borderId="13" xfId="4" applyNumberFormat="1" applyFont="1" applyBorder="1">
      <alignment vertical="center"/>
    </xf>
    <xf numFmtId="0" fontId="7" fillId="0" borderId="25" xfId="4" applyNumberFormat="1" applyFont="1" applyBorder="1" applyAlignment="1">
      <alignment vertical="center"/>
    </xf>
    <xf numFmtId="0" fontId="7" fillId="0" borderId="26" xfId="4" applyNumberFormat="1" applyFont="1" applyBorder="1" applyAlignment="1">
      <alignment vertical="center"/>
    </xf>
    <xf numFmtId="0" fontId="7" fillId="0" borderId="9" xfId="4" applyNumberFormat="1" applyFont="1" applyBorder="1" applyAlignment="1">
      <alignment vertical="center"/>
    </xf>
    <xf numFmtId="0" fontId="7" fillId="0" borderId="27" xfId="4" applyNumberFormat="1" applyFont="1" applyBorder="1" applyAlignment="1">
      <alignment horizontal="center" vertical="center" wrapText="1"/>
    </xf>
    <xf numFmtId="0" fontId="7" fillId="0" borderId="6" xfId="4" applyNumberFormat="1" applyFont="1" applyBorder="1" applyAlignment="1">
      <alignment vertical="center"/>
    </xf>
    <xf numFmtId="0" fontId="7" fillId="0" borderId="14" xfId="4" applyNumberFormat="1" applyFont="1" applyBorder="1" applyAlignment="1">
      <alignment vertical="center"/>
    </xf>
    <xf numFmtId="0" fontId="7" fillId="0" borderId="13" xfId="4" applyNumberFormat="1" applyFont="1" applyBorder="1" applyAlignment="1">
      <alignment vertical="center" wrapText="1"/>
    </xf>
    <xf numFmtId="0" fontId="7" fillId="0" borderId="28" xfId="4" applyNumberFormat="1" applyFont="1" applyBorder="1" applyAlignment="1">
      <alignment horizontal="center" vertical="center"/>
    </xf>
    <xf numFmtId="0" fontId="7" fillId="0" borderId="8" xfId="4" applyNumberFormat="1" applyFont="1" applyBorder="1" applyAlignment="1">
      <alignment vertical="center"/>
    </xf>
    <xf numFmtId="0" fontId="7" fillId="0" borderId="13" xfId="4" applyNumberFormat="1" applyFont="1" applyBorder="1" applyAlignment="1">
      <alignment horizontal="left" vertical="center"/>
    </xf>
    <xf numFmtId="0" fontId="7" fillId="0" borderId="16" xfId="4" applyNumberFormat="1" applyFont="1" applyBorder="1" applyAlignment="1">
      <alignment vertical="center"/>
    </xf>
    <xf numFmtId="0" fontId="10" fillId="0" borderId="13" xfId="4" applyNumberFormat="1" applyFont="1" applyBorder="1" applyAlignment="1">
      <alignment vertical="center" wrapText="1"/>
    </xf>
    <xf numFmtId="0" fontId="7" fillId="0" borderId="29" xfId="4" applyNumberFormat="1" applyFont="1" applyBorder="1" applyAlignment="1">
      <alignment vertical="center"/>
    </xf>
    <xf numFmtId="0" fontId="7" fillId="0" borderId="0" xfId="4" applyNumberFormat="1" applyFont="1" applyBorder="1" applyAlignment="1">
      <alignment vertical="center"/>
    </xf>
    <xf numFmtId="0" fontId="7" fillId="0" borderId="14" xfId="4" applyNumberFormat="1" applyFont="1" applyBorder="1" applyAlignment="1">
      <alignment horizontal="center" vertical="center"/>
    </xf>
    <xf numFmtId="0" fontId="7" fillId="0" borderId="8" xfId="4" applyNumberFormat="1" applyFont="1" applyBorder="1" applyAlignment="1">
      <alignment vertical="center" wrapText="1"/>
    </xf>
    <xf numFmtId="0" fontId="7" fillId="0" borderId="8" xfId="4" applyNumberFormat="1" applyFont="1" applyBorder="1" applyAlignment="1">
      <alignment horizontal="center" vertical="center"/>
    </xf>
    <xf numFmtId="0" fontId="7" fillId="0" borderId="12" xfId="4" applyNumberFormat="1" applyFont="1" applyBorder="1" applyAlignment="1">
      <alignment vertical="center" wrapText="1"/>
    </xf>
    <xf numFmtId="0" fontId="7" fillId="0" borderId="11" xfId="4" applyNumberFormat="1" applyFont="1" applyBorder="1" applyAlignment="1">
      <alignment vertical="center"/>
    </xf>
    <xf numFmtId="0" fontId="7" fillId="0" borderId="14" xfId="4" applyNumberFormat="1" applyFont="1" applyBorder="1" applyAlignment="1">
      <alignment horizontal="distributed" vertical="center"/>
    </xf>
    <xf numFmtId="0" fontId="7" fillId="0" borderId="8" xfId="4" applyNumberFormat="1" applyFont="1" applyBorder="1" applyAlignment="1">
      <alignment horizontal="distributed" vertical="center"/>
    </xf>
    <xf numFmtId="0" fontId="7" fillId="0" borderId="14" xfId="4" applyNumberFormat="1" applyFont="1" applyBorder="1" applyAlignment="1">
      <alignment horizontal="left" vertical="center"/>
    </xf>
    <xf numFmtId="0" fontId="7" fillId="0" borderId="13" xfId="4" applyNumberFormat="1" applyFont="1" applyBorder="1" applyAlignment="1">
      <alignment vertical="center"/>
    </xf>
    <xf numFmtId="0" fontId="7" fillId="0" borderId="30" xfId="4" applyNumberFormat="1" applyFont="1" applyBorder="1" applyAlignment="1">
      <alignment vertical="center"/>
    </xf>
    <xf numFmtId="0" fontId="7" fillId="0" borderId="12" xfId="4" applyNumberFormat="1" applyFont="1" applyBorder="1" applyAlignment="1">
      <alignment vertical="center"/>
    </xf>
    <xf numFmtId="0" fontId="7" fillId="0" borderId="26" xfId="4" applyNumberFormat="1" applyFont="1" applyBorder="1" applyAlignment="1">
      <alignment horizontal="center" vertical="center"/>
    </xf>
    <xf numFmtId="0" fontId="7" fillId="0" borderId="31" xfId="4" applyNumberFormat="1" applyFont="1" applyBorder="1" applyAlignment="1">
      <alignment vertical="center" wrapText="1"/>
    </xf>
    <xf numFmtId="0" fontId="7" fillId="0" borderId="6" xfId="4" applyNumberFormat="1" applyFont="1" applyBorder="1" applyAlignment="1">
      <alignment horizontal="center" vertical="center"/>
    </xf>
    <xf numFmtId="0" fontId="7" fillId="0" borderId="28" xfId="4" applyNumberFormat="1" applyFont="1" applyBorder="1" applyAlignment="1">
      <alignment horizontal="distributed" vertical="center"/>
    </xf>
    <xf numFmtId="0" fontId="7" fillId="0" borderId="28" xfId="4" applyNumberFormat="1" applyFont="1" applyBorder="1" applyAlignment="1">
      <alignment vertical="center"/>
    </xf>
    <xf numFmtId="0" fontId="7" fillId="0" borderId="12" xfId="4" applyNumberFormat="1" applyFont="1" applyBorder="1" applyAlignment="1">
      <alignment horizontal="left" vertical="center"/>
    </xf>
    <xf numFmtId="0" fontId="7" fillId="0" borderId="8" xfId="4" applyNumberFormat="1" applyFont="1" applyBorder="1" applyAlignment="1">
      <alignment horizontal="left" vertical="center"/>
    </xf>
    <xf numFmtId="0" fontId="7" fillId="0" borderId="15" xfId="4" applyNumberFormat="1" applyFont="1" applyBorder="1" applyAlignment="1">
      <alignment vertical="center"/>
    </xf>
    <xf numFmtId="0" fontId="7" fillId="0" borderId="32" xfId="4" applyNumberFormat="1" applyFont="1" applyBorder="1" applyAlignment="1">
      <alignment vertical="center" wrapText="1"/>
    </xf>
    <xf numFmtId="0" fontId="7" fillId="0" borderId="33" xfId="4" applyNumberFormat="1" applyFont="1" applyBorder="1" applyAlignment="1">
      <alignment vertical="center"/>
    </xf>
    <xf numFmtId="0" fontId="7" fillId="0" borderId="27" xfId="4" applyNumberFormat="1" applyFont="1" applyBorder="1" applyAlignment="1">
      <alignment vertical="center"/>
    </xf>
    <xf numFmtId="0" fontId="7" fillId="0" borderId="7" xfId="4" applyNumberFormat="1" applyFont="1" applyBorder="1" applyAlignment="1">
      <alignment horizontal="center" vertical="center"/>
    </xf>
    <xf numFmtId="0" fontId="7" fillId="0" borderId="16" xfId="4" applyNumberFormat="1" applyFont="1" applyBorder="1" applyAlignment="1">
      <alignment horizontal="center" vertical="center"/>
    </xf>
    <xf numFmtId="0" fontId="7" fillId="0" borderId="9" xfId="4" applyNumberFormat="1" applyFont="1" applyBorder="1" applyAlignment="1">
      <alignment horizontal="left" vertical="center" wrapText="1"/>
    </xf>
    <xf numFmtId="0" fontId="7" fillId="0" borderId="34" xfId="4" applyNumberFormat="1" applyFont="1" applyBorder="1" applyAlignment="1">
      <alignment horizontal="center" vertical="center"/>
    </xf>
    <xf numFmtId="0" fontId="7" fillId="0" borderId="35" xfId="4" applyNumberFormat="1" applyFont="1" applyBorder="1" applyAlignment="1">
      <alignment horizontal="center" vertical="center"/>
    </xf>
    <xf numFmtId="0" fontId="7" fillId="0" borderId="36" xfId="4" applyNumberFormat="1" applyFont="1" applyBorder="1" applyAlignment="1">
      <alignment horizontal="left" vertical="center" wrapText="1"/>
    </xf>
    <xf numFmtId="41" fontId="7" fillId="0" borderId="2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7" fillId="0" borderId="0" xfId="4" applyNumberFormat="1" applyFont="1" applyBorder="1" applyAlignment="1">
      <alignment horizontal="center" vertical="center" wrapText="1"/>
    </xf>
    <xf numFmtId="0" fontId="7" fillId="0" borderId="0" xfId="4" applyNumberFormat="1" applyFont="1" applyBorder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0" fontId="7" fillId="0" borderId="13" xfId="4" applyNumberFormat="1" applyFont="1" applyBorder="1" applyAlignment="1">
      <alignment horizontal="distributed" vertical="center"/>
    </xf>
    <xf numFmtId="0" fontId="7" fillId="0" borderId="30" xfId="4" applyNumberFormat="1" applyFont="1" applyBorder="1" applyAlignment="1">
      <alignment horizontal="center" vertical="center"/>
    </xf>
    <xf numFmtId="0" fontId="7" fillId="0" borderId="37" xfId="4" applyNumberFormat="1" applyFont="1" applyBorder="1" applyAlignment="1">
      <alignment vertical="center"/>
    </xf>
    <xf numFmtId="0" fontId="7" fillId="0" borderId="38" xfId="4" applyNumberFormat="1" applyFont="1" applyBorder="1" applyAlignment="1">
      <alignment horizontal="distributed" vertical="center"/>
    </xf>
    <xf numFmtId="0" fontId="7" fillId="0" borderId="21" xfId="4" applyNumberFormat="1" applyFont="1" applyBorder="1" applyAlignment="1">
      <alignment horizontal="distributed" vertical="center"/>
    </xf>
    <xf numFmtId="0" fontId="7" fillId="0" borderId="39" xfId="4" applyNumberFormat="1" applyFont="1" applyBorder="1" applyAlignment="1">
      <alignment horizontal="left" vertical="center"/>
    </xf>
    <xf numFmtId="0" fontId="4" fillId="0" borderId="0" xfId="4" applyNumberFormat="1" applyFont="1" applyBorder="1">
      <alignment vertical="center"/>
    </xf>
    <xf numFmtId="0" fontId="1" fillId="0" borderId="0" xfId="9" applyNumberFormat="1" applyFont="1"/>
    <xf numFmtId="41" fontId="1" fillId="0" borderId="0" xfId="9" applyNumberFormat="1" applyFont="1" applyFill="1"/>
    <xf numFmtId="41" fontId="1" fillId="0" borderId="0" xfId="2" applyNumberFormat="1" applyFont="1" applyFill="1" applyAlignment="1"/>
    <xf numFmtId="0" fontId="7" fillId="0" borderId="37" xfId="4" applyNumberFormat="1" applyFont="1" applyBorder="1" applyAlignment="1">
      <alignment horizontal="center" vertical="center"/>
    </xf>
    <xf numFmtId="0" fontId="7" fillId="0" borderId="27" xfId="4" applyNumberFormat="1" applyFont="1" applyBorder="1" applyAlignment="1">
      <alignment horizontal="distributed" vertical="center"/>
    </xf>
    <xf numFmtId="0" fontId="7" fillId="0" borderId="0" xfId="9" applyNumberFormat="1" applyFont="1" applyFill="1" applyAlignment="1">
      <alignment vertical="center"/>
    </xf>
    <xf numFmtId="0" fontId="7" fillId="0" borderId="34" xfId="9" applyNumberFormat="1" applyFont="1" applyFill="1" applyBorder="1" applyAlignment="1">
      <alignment horizontal="center" vertical="center"/>
    </xf>
    <xf numFmtId="0" fontId="7" fillId="0" borderId="39" xfId="9" applyNumberFormat="1" applyFont="1" applyFill="1" applyBorder="1" applyAlignment="1">
      <alignment horizontal="left" vertical="center"/>
    </xf>
    <xf numFmtId="41" fontId="7" fillId="0" borderId="2" xfId="9" applyNumberFormat="1" applyFont="1" applyFill="1" applyBorder="1" applyAlignment="1">
      <alignment vertical="center"/>
    </xf>
    <xf numFmtId="0" fontId="11" fillId="0" borderId="13" xfId="4" applyNumberFormat="1" applyFont="1" applyBorder="1" applyAlignment="1">
      <alignment vertical="center" wrapText="1"/>
    </xf>
    <xf numFmtId="0" fontId="12" fillId="0" borderId="0" xfId="23" applyNumberFormat="1" applyFont="1" applyBorder="1" applyAlignment="1">
      <alignment vertical="top"/>
    </xf>
    <xf numFmtId="0" fontId="12" fillId="0" borderId="0" xfId="23" applyNumberFormat="1" applyFont="1" applyAlignment="1">
      <alignment vertical="top"/>
    </xf>
    <xf numFmtId="0" fontId="12" fillId="0" borderId="0" xfId="23" applyNumberFormat="1" applyFont="1" applyBorder="1" applyAlignment="1">
      <alignment horizontal="center" vertical="top"/>
    </xf>
    <xf numFmtId="49" fontId="12" fillId="0" borderId="0" xfId="23" applyNumberFormat="1" applyFont="1" applyBorder="1" applyAlignment="1" applyProtection="1">
      <alignment horizontal="right" vertical="top"/>
      <protection locked="0"/>
    </xf>
    <xf numFmtId="49" fontId="13" fillId="0" borderId="0" xfId="23" applyNumberFormat="1" applyFont="1" applyBorder="1" applyAlignment="1">
      <alignment vertical="top"/>
    </xf>
    <xf numFmtId="176" fontId="12" fillId="0" borderId="0" xfId="23" applyNumberFormat="1" applyFont="1" applyBorder="1" applyAlignment="1">
      <alignment vertical="top"/>
    </xf>
    <xf numFmtId="176" fontId="12" fillId="0" borderId="0" xfId="23" applyNumberFormat="1" applyFont="1" applyAlignment="1">
      <alignment vertical="top"/>
    </xf>
    <xf numFmtId="0" fontId="12" fillId="0" borderId="0" xfId="23" applyNumberFormat="1" applyFont="1" applyBorder="1" applyAlignment="1">
      <alignment vertical="top" shrinkToFit="1"/>
    </xf>
    <xf numFmtId="0" fontId="12" fillId="0" borderId="0" xfId="23" applyNumberFormat="1" applyFont="1" applyBorder="1" applyAlignment="1">
      <alignment horizontal="justify" vertical="top" wrapText="1"/>
    </xf>
    <xf numFmtId="0" fontId="12" fillId="0" borderId="0" xfId="23" applyNumberFormat="1" applyFont="1" applyBorder="1" applyAlignment="1">
      <alignment horizontal="left" vertical="top"/>
    </xf>
    <xf numFmtId="0" fontId="14" fillId="0" borderId="0" xfId="23" applyNumberFormat="1" applyFont="1" applyBorder="1" applyAlignment="1">
      <alignment vertical="top"/>
    </xf>
    <xf numFmtId="176" fontId="9" fillId="0" borderId="0" xfId="9" applyNumberFormat="1" applyFont="1"/>
    <xf numFmtId="176" fontId="1" fillId="0" borderId="0" xfId="9" applyNumberFormat="1"/>
    <xf numFmtId="190" fontId="9" fillId="0" borderId="0" xfId="9" applyNumberFormat="1" applyFont="1"/>
    <xf numFmtId="190" fontId="1" fillId="0" borderId="0" xfId="9" applyNumberFormat="1"/>
    <xf numFmtId="0" fontId="9" fillId="0" borderId="0" xfId="9" applyNumberFormat="1" applyFont="1" applyAlignment="1">
      <alignment vertical="center"/>
    </xf>
    <xf numFmtId="41" fontId="7" fillId="0" borderId="1" xfId="9" applyNumberFormat="1" applyFont="1" applyFill="1" applyBorder="1" applyAlignment="1">
      <alignment vertical="center"/>
    </xf>
    <xf numFmtId="176" fontId="9" fillId="0" borderId="40" xfId="9" applyNumberFormat="1" applyFont="1" applyBorder="1"/>
    <xf numFmtId="190" fontId="9" fillId="0" borderId="41" xfId="9" applyNumberFormat="1" applyFont="1" applyBorder="1"/>
    <xf numFmtId="176" fontId="9" fillId="0" borderId="42" xfId="9" applyNumberFormat="1" applyFont="1" applyBorder="1"/>
    <xf numFmtId="190" fontId="9" fillId="0" borderId="13" xfId="9" applyNumberFormat="1" applyFont="1" applyBorder="1"/>
    <xf numFmtId="176" fontId="9" fillId="0" borderId="13" xfId="9" applyNumberFormat="1" applyFont="1" applyBorder="1"/>
    <xf numFmtId="176" fontId="1" fillId="0" borderId="42" xfId="9" applyNumberFormat="1" applyBorder="1"/>
    <xf numFmtId="190" fontId="1" fillId="0" borderId="13" xfId="9" applyNumberFormat="1" applyBorder="1"/>
    <xf numFmtId="176" fontId="1" fillId="0" borderId="13" xfId="9" applyNumberFormat="1" applyBorder="1"/>
    <xf numFmtId="41" fontId="7" fillId="0" borderId="42" xfId="9" applyNumberFormat="1" applyFont="1" applyFill="1" applyBorder="1" applyAlignment="1">
      <alignment vertical="center"/>
    </xf>
    <xf numFmtId="176" fontId="9" fillId="0" borderId="41" xfId="9" applyNumberFormat="1" applyFont="1" applyBorder="1"/>
    <xf numFmtId="0" fontId="9" fillId="0" borderId="43" xfId="9" applyNumberFormat="1" applyFont="1" applyBorder="1"/>
    <xf numFmtId="0" fontId="9" fillId="0" borderId="44" xfId="9" applyNumberFormat="1" applyFont="1" applyBorder="1"/>
    <xf numFmtId="0" fontId="9" fillId="0" borderId="13" xfId="9" applyNumberFormat="1" applyFont="1" applyBorder="1"/>
    <xf numFmtId="0" fontId="9" fillId="0" borderId="45" xfId="9" applyNumberFormat="1" applyFont="1" applyBorder="1"/>
    <xf numFmtId="41" fontId="9" fillId="0" borderId="13" xfId="9" applyNumberFormat="1" applyFont="1" applyBorder="1"/>
    <xf numFmtId="41" fontId="9" fillId="0" borderId="13" xfId="9" applyNumberFormat="1" applyFont="1" applyBorder="1" applyAlignment="1">
      <alignment vertical="center"/>
    </xf>
    <xf numFmtId="41" fontId="9" fillId="0" borderId="46" xfId="9" applyNumberFormat="1" applyFont="1" applyBorder="1"/>
    <xf numFmtId="0" fontId="9" fillId="0" borderId="46" xfId="9" applyNumberFormat="1" applyFont="1" applyBorder="1"/>
    <xf numFmtId="0" fontId="9" fillId="0" borderId="47" xfId="9" applyNumberFormat="1" applyFont="1" applyBorder="1"/>
    <xf numFmtId="41" fontId="15" fillId="0" borderId="13" xfId="9" applyNumberFormat="1" applyFont="1" applyBorder="1"/>
    <xf numFmtId="41" fontId="16" fillId="0" borderId="13" xfId="9" applyNumberFormat="1" applyFont="1" applyBorder="1"/>
    <xf numFmtId="0" fontId="15" fillId="0" borderId="13" xfId="9" applyNumberFormat="1" applyFont="1" applyBorder="1" applyAlignment="1">
      <alignment horizontal="center"/>
    </xf>
    <xf numFmtId="176" fontId="15" fillId="0" borderId="42" xfId="9" applyNumberFormat="1" applyFont="1" applyBorder="1"/>
    <xf numFmtId="176" fontId="15" fillId="0" borderId="13" xfId="9" applyNumberFormat="1" applyFont="1" applyBorder="1"/>
    <xf numFmtId="190" fontId="15" fillId="0" borderId="13" xfId="9" applyNumberFormat="1" applyFont="1" applyBorder="1"/>
    <xf numFmtId="0" fontId="15" fillId="0" borderId="13" xfId="9" applyNumberFormat="1" applyFont="1" applyBorder="1"/>
    <xf numFmtId="0" fontId="15" fillId="0" borderId="45" xfId="9" applyNumberFormat="1" applyFont="1" applyBorder="1"/>
    <xf numFmtId="0" fontId="9" fillId="0" borderId="16" xfId="9" applyNumberFormat="1" applyFont="1" applyBorder="1" applyAlignment="1">
      <alignment vertical="center"/>
    </xf>
    <xf numFmtId="0" fontId="9" fillId="0" borderId="49" xfId="9" applyNumberFormat="1" applyFont="1" applyBorder="1" applyAlignment="1">
      <alignment vertical="center"/>
    </xf>
    <xf numFmtId="0" fontId="9" fillId="0" borderId="10" xfId="9" applyNumberFormat="1" applyFont="1" applyBorder="1" applyAlignment="1">
      <alignment vertical="center"/>
    </xf>
    <xf numFmtId="0" fontId="9" fillId="0" borderId="50" xfId="9" applyNumberFormat="1" applyFont="1" applyBorder="1" applyAlignment="1">
      <alignment vertical="center"/>
    </xf>
    <xf numFmtId="41" fontId="1" fillId="0" borderId="0" xfId="9" applyNumberFormat="1"/>
    <xf numFmtId="41" fontId="9" fillId="0" borderId="0" xfId="24" applyNumberFormat="1" applyFont="1" applyFill="1" applyAlignment="1">
      <alignment vertical="center"/>
    </xf>
    <xf numFmtId="41" fontId="1" fillId="0" borderId="0" xfId="24" applyNumberFormat="1" applyFont="1" applyAlignment="1"/>
    <xf numFmtId="41" fontId="7" fillId="0" borderId="0" xfId="24" applyNumberFormat="1" applyFont="1" applyFill="1" applyAlignment="1">
      <alignment vertical="center"/>
    </xf>
    <xf numFmtId="41" fontId="9" fillId="0" borderId="0" xfId="24" applyNumberFormat="1" applyFont="1" applyFill="1" applyAlignment="1">
      <alignment horizontal="center" vertical="center"/>
    </xf>
    <xf numFmtId="0" fontId="7" fillId="2" borderId="0" xfId="4" applyNumberFormat="1" applyFont="1" applyFill="1" applyAlignment="1">
      <alignment horizontal="center" vertical="center"/>
    </xf>
    <xf numFmtId="41" fontId="7" fillId="2" borderId="12" xfId="4" applyNumberFormat="1" applyFont="1" applyFill="1" applyBorder="1">
      <alignment vertical="center"/>
    </xf>
    <xf numFmtId="41" fontId="7" fillId="2" borderId="13" xfId="4" applyNumberFormat="1" applyFont="1" applyFill="1" applyBorder="1">
      <alignment vertical="center"/>
    </xf>
    <xf numFmtId="41" fontId="7" fillId="2" borderId="2" xfId="4" applyNumberFormat="1" applyFont="1" applyFill="1" applyBorder="1">
      <alignment vertical="center"/>
    </xf>
    <xf numFmtId="0" fontId="4" fillId="2" borderId="0" xfId="4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41" fontId="7" fillId="0" borderId="0" xfId="9" applyNumberFormat="1" applyFont="1" applyFill="1" applyBorder="1" applyAlignment="1">
      <alignment vertical="center"/>
    </xf>
    <xf numFmtId="0" fontId="7" fillId="0" borderId="13" xfId="9" applyNumberFormat="1" applyFont="1" applyFill="1" applyBorder="1" applyAlignment="1">
      <alignment horizontal="left" vertical="center"/>
    </xf>
    <xf numFmtId="41" fontId="7" fillId="0" borderId="20" xfId="9" applyNumberFormat="1" applyFont="1" applyFill="1" applyBorder="1" applyAlignment="1">
      <alignment vertical="center"/>
    </xf>
    <xf numFmtId="41" fontId="7" fillId="0" borderId="31" xfId="9" applyNumberFormat="1" applyFont="1" applyFill="1" applyBorder="1" applyAlignment="1">
      <alignment vertical="center"/>
    </xf>
    <xf numFmtId="176" fontId="9" fillId="0" borderId="24" xfId="9" applyNumberFormat="1" applyFont="1" applyBorder="1"/>
    <xf numFmtId="176" fontId="15" fillId="0" borderId="24" xfId="9" applyNumberFormat="1" applyFont="1" applyBorder="1"/>
    <xf numFmtId="176" fontId="9" fillId="0" borderId="51" xfId="9" applyNumberFormat="1" applyFont="1" applyBorder="1"/>
    <xf numFmtId="176" fontId="9" fillId="0" borderId="24" xfId="9" applyNumberFormat="1" applyFont="1" applyBorder="1" applyAlignment="1">
      <alignment vertical="center"/>
    </xf>
    <xf numFmtId="176" fontId="17" fillId="0" borderId="24" xfId="9" applyNumberFormat="1" applyFont="1" applyBorder="1"/>
    <xf numFmtId="176" fontId="9" fillId="0" borderId="52" xfId="9" applyNumberFormat="1" applyFont="1" applyBorder="1"/>
    <xf numFmtId="41" fontId="5" fillId="2" borderId="53" xfId="2" applyNumberFormat="1" applyFont="1" applyFill="1" applyBorder="1" applyAlignment="1">
      <alignment vertical="center"/>
    </xf>
    <xf numFmtId="0" fontId="5" fillId="2" borderId="19" xfId="9" applyNumberFormat="1" applyFont="1" applyFill="1" applyBorder="1" applyAlignment="1">
      <alignment vertical="center"/>
    </xf>
    <xf numFmtId="41" fontId="5" fillId="2" borderId="17" xfId="2" applyNumberFormat="1" applyFont="1" applyFill="1" applyBorder="1" applyAlignment="1">
      <alignment vertical="center"/>
    </xf>
    <xf numFmtId="0" fontId="7" fillId="2" borderId="19" xfId="9" applyNumberFormat="1" applyFont="1" applyFill="1" applyBorder="1" applyAlignment="1">
      <alignment vertical="center"/>
    </xf>
    <xf numFmtId="41" fontId="7" fillId="2" borderId="19" xfId="9" applyNumberFormat="1" applyFont="1" applyFill="1" applyBorder="1" applyAlignment="1">
      <alignment vertical="center" shrinkToFit="1"/>
    </xf>
    <xf numFmtId="41" fontId="7" fillId="2" borderId="17" xfId="2" applyNumberFormat="1" applyFont="1" applyFill="1" applyBorder="1" applyAlignment="1">
      <alignment vertical="center"/>
    </xf>
    <xf numFmtId="176" fontId="18" fillId="2" borderId="24" xfId="0" applyNumberFormat="1" applyFont="1" applyFill="1" applyBorder="1" applyAlignment="1" applyProtection="1">
      <alignment horizontal="left" vertical="center"/>
    </xf>
    <xf numFmtId="0" fontId="5" fillId="2" borderId="19" xfId="9" applyNumberFormat="1" applyFont="1" applyFill="1" applyBorder="1" applyAlignment="1">
      <alignment vertical="center" shrinkToFit="1"/>
    </xf>
    <xf numFmtId="0" fontId="7" fillId="2" borderId="11" xfId="9" applyNumberFormat="1" applyFont="1" applyFill="1" applyBorder="1" applyAlignment="1">
      <alignment vertical="center" shrinkToFit="1"/>
    </xf>
    <xf numFmtId="0" fontId="7" fillId="2" borderId="9" xfId="9" applyNumberFormat="1" applyFont="1" applyFill="1" applyBorder="1" applyAlignment="1">
      <alignment vertical="center" shrinkToFit="1"/>
    </xf>
    <xf numFmtId="0" fontId="7" fillId="2" borderId="19" xfId="9" applyNumberFormat="1" applyFont="1" applyFill="1" applyBorder="1" applyAlignment="1">
      <alignment vertical="center" shrinkToFit="1"/>
    </xf>
    <xf numFmtId="177" fontId="7" fillId="2" borderId="19" xfId="3" applyNumberFormat="1" applyFont="1" applyFill="1" applyBorder="1" applyAlignment="1">
      <alignment vertical="center"/>
    </xf>
    <xf numFmtId="178" fontId="7" fillId="2" borderId="19" xfId="9" applyNumberFormat="1" applyFont="1" applyFill="1" applyBorder="1" applyAlignment="1">
      <alignment vertical="center"/>
    </xf>
    <xf numFmtId="0" fontId="7" fillId="2" borderId="53" xfId="9" applyNumberFormat="1" applyFont="1" applyFill="1" applyBorder="1"/>
    <xf numFmtId="0" fontId="7" fillId="2" borderId="17" xfId="9" applyNumberFormat="1" applyFont="1" applyFill="1" applyBorder="1"/>
    <xf numFmtId="0" fontId="7" fillId="2" borderId="19" xfId="4" applyNumberFormat="1" applyFont="1" applyFill="1" applyBorder="1" applyAlignment="1">
      <alignment vertical="center" shrinkToFit="1"/>
    </xf>
    <xf numFmtId="0" fontId="7" fillId="2" borderId="10" xfId="9" applyNumberFormat="1" applyFont="1" applyFill="1" applyBorder="1" applyAlignment="1">
      <alignment vertical="center" shrinkToFit="1"/>
    </xf>
    <xf numFmtId="41" fontId="7" fillId="2" borderId="18" xfId="2" applyNumberFormat="1" applyFont="1" applyFill="1" applyBorder="1" applyAlignment="1">
      <alignment vertical="center"/>
    </xf>
    <xf numFmtId="0" fontId="7" fillId="2" borderId="9" xfId="9" applyNumberFormat="1" applyFont="1" applyFill="1" applyBorder="1" applyAlignment="1">
      <alignment vertical="center"/>
    </xf>
    <xf numFmtId="0" fontId="7" fillId="2" borderId="10" xfId="9" applyNumberFormat="1" applyFont="1" applyFill="1" applyBorder="1" applyAlignment="1">
      <alignment vertical="center"/>
    </xf>
    <xf numFmtId="0" fontId="7" fillId="2" borderId="11" xfId="9" applyNumberFormat="1" applyFont="1" applyFill="1" applyBorder="1" applyAlignment="1">
      <alignment vertical="center"/>
    </xf>
    <xf numFmtId="0" fontId="7" fillId="2" borderId="0" xfId="9" applyNumberFormat="1" applyFont="1" applyFill="1" applyBorder="1" applyAlignment="1">
      <alignment vertical="center"/>
    </xf>
    <xf numFmtId="176" fontId="9" fillId="2" borderId="24" xfId="9" applyNumberFormat="1" applyFont="1" applyFill="1" applyBorder="1" applyAlignment="1">
      <alignment vertical="center"/>
    </xf>
    <xf numFmtId="41" fontId="9" fillId="2" borderId="13" xfId="9" applyNumberFormat="1" applyFont="1" applyFill="1" applyBorder="1" applyAlignment="1">
      <alignment vertical="center"/>
    </xf>
    <xf numFmtId="41" fontId="1" fillId="2" borderId="0" xfId="24" applyNumberFormat="1" applyFont="1" applyFill="1" applyAlignment="1"/>
    <xf numFmtId="0" fontId="1" fillId="2" borderId="0" xfId="9" applyNumberFormat="1" applyFill="1"/>
    <xf numFmtId="0" fontId="0" fillId="0" borderId="10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19" fillId="2" borderId="10" xfId="9" applyNumberFormat="1" applyFont="1" applyFill="1" applyBorder="1" applyAlignment="1">
      <alignment horizontal="center" vertical="center" wrapText="1"/>
    </xf>
    <xf numFmtId="0" fontId="19" fillId="2" borderId="50" xfId="9" applyNumberFormat="1" applyFont="1" applyFill="1" applyBorder="1" applyAlignment="1">
      <alignment horizontal="center" vertical="center" wrapText="1"/>
    </xf>
    <xf numFmtId="0" fontId="9" fillId="0" borderId="45" xfId="9" applyNumberFormat="1" applyFont="1" applyBorder="1" applyAlignment="1">
      <alignment horizontal="center" vertical="center"/>
    </xf>
    <xf numFmtId="0" fontId="9" fillId="0" borderId="13" xfId="9" applyNumberFormat="1" applyFont="1" applyBorder="1" applyAlignment="1">
      <alignment horizontal="center" vertical="center"/>
    </xf>
    <xf numFmtId="41" fontId="9" fillId="0" borderId="0" xfId="24" applyNumberFormat="1" applyFont="1" applyAlignment="1"/>
    <xf numFmtId="41" fontId="9" fillId="0" borderId="0" xfId="24" applyNumberFormat="1" applyFont="1" applyBorder="1" applyAlignment="1"/>
    <xf numFmtId="41" fontId="2" fillId="0" borderId="0" xfId="24" applyNumberFormat="1" applyFont="1">
      <alignment vertical="center"/>
    </xf>
    <xf numFmtId="41" fontId="6" fillId="0" borderId="0" xfId="24" applyNumberFormat="1" applyFont="1">
      <alignment vertical="center"/>
    </xf>
    <xf numFmtId="41" fontId="9" fillId="0" borderId="0" xfId="24" applyNumberFormat="1" applyFont="1" applyFill="1" applyAlignment="1"/>
    <xf numFmtId="41" fontId="8" fillId="0" borderId="0" xfId="24" applyNumberFormat="1" applyFont="1" applyFill="1" applyAlignment="1">
      <alignment horizontal="right"/>
    </xf>
    <xf numFmtId="41" fontId="17" fillId="0" borderId="0" xfId="24" applyNumberFormat="1" applyFont="1" applyFill="1" applyAlignment="1"/>
    <xf numFmtId="0" fontId="8" fillId="0" borderId="0" xfId="9" applyNumberFormat="1" applyFont="1"/>
    <xf numFmtId="0" fontId="5" fillId="2" borderId="9" xfId="9" applyNumberFormat="1" applyFont="1" applyFill="1" applyBorder="1" applyAlignment="1">
      <alignment horizontal="left" vertical="center"/>
    </xf>
    <xf numFmtId="0" fontId="9" fillId="0" borderId="0" xfId="9" applyNumberFormat="1" applyFont="1" applyAlignment="1">
      <alignment horizontal="left"/>
    </xf>
    <xf numFmtId="0" fontId="9" fillId="0" borderId="0" xfId="24" applyNumberFormat="1" applyFont="1" applyAlignment="1">
      <alignment horizontal="left"/>
    </xf>
    <xf numFmtId="0" fontId="5" fillId="2" borderId="19" xfId="9" applyNumberFormat="1" applyFont="1" applyFill="1" applyBorder="1" applyAlignment="1">
      <alignment horizontal="left" vertical="center" shrinkToFit="1"/>
    </xf>
    <xf numFmtId="176" fontId="12" fillId="0" borderId="0" xfId="23" applyNumberFormat="1" applyFont="1" applyBorder="1" applyAlignment="1">
      <alignment vertical="top" wrapText="1"/>
    </xf>
    <xf numFmtId="176" fontId="14" fillId="0" borderId="0" xfId="23" applyNumberFormat="1" applyFont="1" applyBorder="1" applyAlignment="1">
      <alignment vertical="top" wrapText="1"/>
    </xf>
    <xf numFmtId="0" fontId="9" fillId="2" borderId="0" xfId="9" applyNumberFormat="1" applyFont="1" applyFill="1" applyBorder="1" applyAlignment="1">
      <alignment horizontal="center" vertical="center"/>
    </xf>
    <xf numFmtId="0" fontId="20" fillId="2" borderId="0" xfId="9" applyNumberFormat="1" applyFont="1" applyFill="1" applyBorder="1" applyAlignment="1">
      <alignment horizontal="center" vertical="center"/>
    </xf>
    <xf numFmtId="0" fontId="9" fillId="2" borderId="0" xfId="9" applyNumberFormat="1" applyFont="1" applyFill="1" applyBorder="1" applyAlignment="1">
      <alignment vertical="center"/>
    </xf>
    <xf numFmtId="0" fontId="11" fillId="2" borderId="0" xfId="9" applyNumberFormat="1" applyFont="1" applyFill="1" applyBorder="1" applyAlignment="1">
      <alignment horizontal="right"/>
    </xf>
    <xf numFmtId="0" fontId="9" fillId="0" borderId="15" xfId="9" applyNumberFormat="1" applyFont="1" applyBorder="1" applyAlignment="1">
      <alignment horizontal="center" vertical="center"/>
    </xf>
    <xf numFmtId="0" fontId="9" fillId="0" borderId="48" xfId="9" applyNumberFormat="1" applyFont="1" applyBorder="1" applyAlignment="1">
      <alignment horizontal="center" vertical="center"/>
    </xf>
    <xf numFmtId="0" fontId="9" fillId="0" borderId="16" xfId="9" applyNumberFormat="1" applyFont="1" applyBorder="1" applyAlignment="1">
      <alignment horizontal="center" vertical="center"/>
    </xf>
    <xf numFmtId="0" fontId="9" fillId="0" borderId="49" xfId="9" applyNumberFormat="1" applyFont="1" applyBorder="1" applyAlignment="1">
      <alignment horizontal="center" vertical="center"/>
    </xf>
    <xf numFmtId="0" fontId="22" fillId="0" borderId="0" xfId="4" applyNumberFormat="1" applyFont="1" applyBorder="1" applyAlignment="1">
      <alignment horizontal="left" vertical="center"/>
    </xf>
    <xf numFmtId="41" fontId="7" fillId="2" borderId="41" xfId="4" applyNumberFormat="1" applyFont="1" applyFill="1" applyBorder="1">
      <alignment vertical="center"/>
    </xf>
    <xf numFmtId="0" fontId="1" fillId="3" borderId="0" xfId="9" applyNumberFormat="1" applyFill="1"/>
    <xf numFmtId="176" fontId="15" fillId="3" borderId="24" xfId="9" applyNumberFormat="1" applyFont="1" applyFill="1" applyBorder="1"/>
    <xf numFmtId="41" fontId="15" fillId="3" borderId="13" xfId="9" applyNumberFormat="1" applyFont="1" applyFill="1" applyBorder="1"/>
    <xf numFmtId="0" fontId="15" fillId="3" borderId="13" xfId="9" applyNumberFormat="1" applyFont="1" applyFill="1" applyBorder="1"/>
    <xf numFmtId="0" fontId="9" fillId="3" borderId="45" xfId="9" applyNumberFormat="1" applyFont="1" applyFill="1" applyBorder="1"/>
    <xf numFmtId="41" fontId="9" fillId="3" borderId="13" xfId="9" applyNumberFormat="1" applyFont="1" applyFill="1" applyBorder="1"/>
    <xf numFmtId="176" fontId="9" fillId="3" borderId="24" xfId="9" applyNumberFormat="1" applyFont="1" applyFill="1" applyBorder="1"/>
    <xf numFmtId="41" fontId="7" fillId="0" borderId="3" xfId="2" applyNumberFormat="1" applyFont="1" applyFill="1" applyBorder="1" applyAlignment="1">
      <alignment horizontal="right" vertical="center"/>
    </xf>
    <xf numFmtId="41" fontId="7" fillId="0" borderId="65" xfId="2" applyNumberFormat="1" applyFont="1" applyFill="1" applyBorder="1" applyAlignment="1">
      <alignment horizontal="right" vertical="center"/>
    </xf>
    <xf numFmtId="41" fontId="1" fillId="4" borderId="0" xfId="24" applyNumberFormat="1" applyFont="1" applyFill="1" applyAlignment="1"/>
    <xf numFmtId="41" fontId="1" fillId="5" borderId="0" xfId="24" applyNumberFormat="1" applyFont="1" applyFill="1" applyAlignment="1"/>
    <xf numFmtId="41" fontId="1" fillId="6" borderId="0" xfId="24" applyNumberFormat="1" applyFont="1" applyFill="1" applyAlignment="1"/>
    <xf numFmtId="41" fontId="1" fillId="7" borderId="0" xfId="24" applyNumberFormat="1" applyFont="1" applyFill="1" applyAlignment="1"/>
    <xf numFmtId="41" fontId="1" fillId="8" borderId="0" xfId="24" applyNumberFormat="1" applyFont="1" applyFill="1" applyAlignment="1"/>
    <xf numFmtId="41" fontId="25" fillId="4" borderId="0" xfId="24" applyNumberFormat="1" applyFont="1" applyFill="1" applyAlignment="1"/>
    <xf numFmtId="0" fontId="9" fillId="0" borderId="15" xfId="9" applyNumberFormat="1" applyFont="1" applyBorder="1" applyAlignment="1">
      <alignment horizontal="center" vertical="center"/>
    </xf>
    <xf numFmtId="0" fontId="9" fillId="0" borderId="48" xfId="9" applyNumberFormat="1" applyFont="1" applyBorder="1" applyAlignment="1">
      <alignment horizontal="center" vertical="center"/>
    </xf>
    <xf numFmtId="0" fontId="9" fillId="0" borderId="16" xfId="9" applyNumberFormat="1" applyFont="1" applyBorder="1" applyAlignment="1">
      <alignment horizontal="center" vertical="center"/>
    </xf>
    <xf numFmtId="0" fontId="9" fillId="0" borderId="49" xfId="9" applyNumberFormat="1" applyFont="1" applyBorder="1" applyAlignment="1">
      <alignment horizontal="center" vertical="center"/>
    </xf>
    <xf numFmtId="41" fontId="1" fillId="4" borderId="0" xfId="24" applyNumberFormat="1" applyFont="1" applyFill="1" applyAlignment="1">
      <alignment horizontal="right"/>
    </xf>
    <xf numFmtId="0" fontId="29" fillId="2" borderId="0" xfId="9" applyNumberFormat="1" applyFont="1" applyFill="1" applyBorder="1" applyAlignment="1">
      <alignment horizontal="left" vertical="center"/>
    </xf>
    <xf numFmtId="0" fontId="7" fillId="9" borderId="19" xfId="9" applyNumberFormat="1" applyFont="1" applyFill="1" applyBorder="1" applyAlignment="1">
      <alignment vertical="center"/>
    </xf>
    <xf numFmtId="0" fontId="7" fillId="9" borderId="19" xfId="9" applyNumberFormat="1" applyFont="1" applyFill="1" applyBorder="1" applyAlignment="1">
      <alignment horizontal="center" vertical="center"/>
    </xf>
    <xf numFmtId="41" fontId="7" fillId="9" borderId="19" xfId="2" applyNumberFormat="1" applyFont="1" applyFill="1" applyBorder="1" applyAlignment="1">
      <alignment vertical="center" shrinkToFit="1"/>
    </xf>
    <xf numFmtId="179" fontId="7" fillId="9" borderId="19" xfId="9" applyNumberFormat="1" applyFont="1" applyFill="1" applyBorder="1" applyAlignment="1">
      <alignment vertical="center"/>
    </xf>
    <xf numFmtId="41" fontId="7" fillId="9" borderId="17" xfId="2" applyNumberFormat="1" applyFont="1" applyFill="1" applyBorder="1" applyAlignment="1">
      <alignment vertical="center"/>
    </xf>
    <xf numFmtId="0" fontId="9" fillId="0" borderId="13" xfId="9" applyNumberFormat="1" applyFont="1" applyBorder="1" applyAlignment="1">
      <alignment horizontal="center"/>
    </xf>
    <xf numFmtId="0" fontId="9" fillId="0" borderId="63" xfId="9" applyNumberFormat="1" applyFont="1" applyBorder="1" applyAlignment="1">
      <alignment horizontal="center"/>
    </xf>
    <xf numFmtId="0" fontId="35" fillId="9" borderId="19" xfId="9" applyFont="1" applyFill="1" applyBorder="1" applyAlignment="1">
      <alignment vertical="center"/>
    </xf>
    <xf numFmtId="0" fontId="33" fillId="9" borderId="19" xfId="9" applyFont="1" applyFill="1" applyBorder="1" applyAlignment="1">
      <alignment vertical="center"/>
    </xf>
    <xf numFmtId="41" fontId="33" fillId="9" borderId="19" xfId="9" applyNumberFormat="1" applyFont="1" applyFill="1" applyBorder="1" applyAlignment="1">
      <alignment vertical="center" shrinkToFit="1"/>
    </xf>
    <xf numFmtId="178" fontId="33" fillId="9" borderId="19" xfId="9" applyNumberFormat="1" applyFont="1" applyFill="1" applyBorder="1" applyAlignment="1">
      <alignment vertical="center"/>
    </xf>
    <xf numFmtId="41" fontId="35" fillId="9" borderId="17" xfId="2" applyFont="1" applyFill="1" applyBorder="1" applyAlignment="1">
      <alignment vertical="center"/>
    </xf>
    <xf numFmtId="41" fontId="35" fillId="9" borderId="17" xfId="9" applyNumberFormat="1" applyFont="1" applyFill="1" applyBorder="1" applyAlignment="1">
      <alignment vertical="center"/>
    </xf>
    <xf numFmtId="178" fontId="33" fillId="9" borderId="19" xfId="9" applyNumberFormat="1" applyFont="1" applyFill="1" applyBorder="1" applyAlignment="1">
      <alignment horizontal="right" vertical="center"/>
    </xf>
    <xf numFmtId="41" fontId="33" fillId="9" borderId="17" xfId="2" applyFont="1" applyFill="1" applyBorder="1" applyAlignment="1">
      <alignment vertical="center"/>
    </xf>
    <xf numFmtId="0" fontId="33" fillId="9" borderId="19" xfId="9" applyFont="1" applyFill="1" applyBorder="1" applyAlignment="1">
      <alignment horizontal="center" vertical="center"/>
    </xf>
    <xf numFmtId="0" fontId="33" fillId="9" borderId="19" xfId="9" applyFont="1" applyFill="1" applyBorder="1" applyAlignment="1">
      <alignment vertical="center" shrinkToFit="1"/>
    </xf>
    <xf numFmtId="41" fontId="33" fillId="9" borderId="17" xfId="9" applyNumberFormat="1" applyFont="1" applyFill="1" applyBorder="1" applyAlignment="1">
      <alignment vertical="center"/>
    </xf>
    <xf numFmtId="0" fontId="33" fillId="9" borderId="37" xfId="9" applyFont="1" applyFill="1" applyBorder="1" applyAlignment="1">
      <alignment vertical="center"/>
    </xf>
    <xf numFmtId="0" fontId="33" fillId="9" borderId="37" xfId="9" applyFont="1" applyFill="1" applyBorder="1" applyAlignment="1">
      <alignment horizontal="center" vertical="center"/>
    </xf>
    <xf numFmtId="0" fontId="7" fillId="9" borderId="15" xfId="9" applyNumberFormat="1" applyFont="1" applyFill="1" applyBorder="1" applyAlignment="1">
      <alignment vertical="center"/>
    </xf>
    <xf numFmtId="0" fontId="7" fillId="9" borderId="37" xfId="9" applyNumberFormat="1" applyFont="1" applyFill="1" applyBorder="1" applyAlignment="1">
      <alignment vertical="center" shrinkToFit="1"/>
    </xf>
    <xf numFmtId="41" fontId="7" fillId="9" borderId="53" xfId="2" applyNumberFormat="1" applyFont="1" applyFill="1" applyBorder="1" applyAlignment="1">
      <alignment vertical="center"/>
    </xf>
    <xf numFmtId="176" fontId="9" fillId="9" borderId="42" xfId="9" applyNumberFormat="1" applyFont="1" applyFill="1" applyBorder="1"/>
    <xf numFmtId="190" fontId="9" fillId="9" borderId="13" xfId="9" applyNumberFormat="1" applyFont="1" applyFill="1" applyBorder="1"/>
    <xf numFmtId="176" fontId="9" fillId="9" borderId="13" xfId="9" applyNumberFormat="1" applyFont="1" applyFill="1" applyBorder="1"/>
    <xf numFmtId="0" fontId="9" fillId="9" borderId="0" xfId="24" applyNumberFormat="1" applyFont="1" applyFill="1" applyAlignment="1">
      <alignment horizontal="left"/>
    </xf>
    <xf numFmtId="0" fontId="9" fillId="9" borderId="13" xfId="9" applyNumberFormat="1" applyFont="1" applyFill="1" applyBorder="1" applyAlignment="1">
      <alignment horizontal="center"/>
    </xf>
    <xf numFmtId="0" fontId="9" fillId="9" borderId="63" xfId="9" applyNumberFormat="1" applyFont="1" applyFill="1" applyBorder="1" applyAlignment="1">
      <alignment horizontal="center"/>
    </xf>
    <xf numFmtId="0" fontId="5" fillId="2" borderId="15" xfId="9" applyNumberFormat="1" applyFont="1" applyFill="1" applyBorder="1" applyAlignment="1">
      <alignment vertical="center"/>
    </xf>
    <xf numFmtId="0" fontId="5" fillId="2" borderId="37" xfId="9" applyNumberFormat="1" applyFont="1" applyFill="1" applyBorder="1" applyAlignment="1">
      <alignment vertical="center" shrinkToFit="1"/>
    </xf>
    <xf numFmtId="0" fontId="5" fillId="9" borderId="15" xfId="9" applyNumberFormat="1" applyFont="1" applyFill="1" applyBorder="1" applyAlignment="1">
      <alignment vertical="center"/>
    </xf>
    <xf numFmtId="0" fontId="5" fillId="9" borderId="37" xfId="9" applyNumberFormat="1" applyFont="1" applyFill="1" applyBorder="1" applyAlignment="1">
      <alignment vertical="center" shrinkToFit="1"/>
    </xf>
    <xf numFmtId="41" fontId="5" fillId="9" borderId="53" xfId="2" applyNumberFormat="1" applyFont="1" applyFill="1" applyBorder="1" applyAlignment="1">
      <alignment vertical="center"/>
    </xf>
    <xf numFmtId="0" fontId="5" fillId="2" borderId="37" xfId="4" applyNumberFormat="1" applyFont="1" applyFill="1" applyBorder="1" applyAlignment="1">
      <alignment vertical="center" shrinkToFit="1"/>
    </xf>
    <xf numFmtId="0" fontId="5" fillId="2" borderId="54" xfId="4" applyNumberFormat="1" applyFont="1" applyFill="1" applyBorder="1" applyAlignment="1">
      <alignment vertical="center" shrinkToFit="1"/>
    </xf>
    <xf numFmtId="41" fontId="5" fillId="2" borderId="5" xfId="2" applyNumberFormat="1" applyFont="1" applyFill="1" applyBorder="1" applyAlignment="1">
      <alignment vertical="center"/>
    </xf>
    <xf numFmtId="0" fontId="5" fillId="2" borderId="15" xfId="9" applyNumberFormat="1" applyFont="1" applyFill="1" applyBorder="1" applyAlignment="1">
      <alignment vertical="center" shrinkToFit="1"/>
    </xf>
    <xf numFmtId="41" fontId="5" fillId="2" borderId="37" xfId="2" applyNumberFormat="1" applyFont="1" applyFill="1" applyBorder="1" applyAlignment="1">
      <alignment vertical="center" shrinkToFit="1"/>
    </xf>
    <xf numFmtId="41" fontId="38" fillId="9" borderId="19" xfId="2" applyNumberFormat="1" applyFont="1" applyFill="1" applyBorder="1" applyAlignment="1">
      <alignment vertical="center"/>
    </xf>
    <xf numFmtId="41" fontId="39" fillId="9" borderId="53" xfId="2" applyNumberFormat="1" applyFont="1" applyFill="1" applyBorder="1" applyAlignment="1">
      <alignment vertical="center"/>
    </xf>
    <xf numFmtId="0" fontId="39" fillId="2" borderId="19" xfId="9" applyNumberFormat="1" applyFont="1" applyFill="1" applyBorder="1" applyAlignment="1">
      <alignment vertical="center"/>
    </xf>
    <xf numFmtId="41" fontId="39" fillId="2" borderId="53" xfId="2" applyNumberFormat="1" applyFont="1" applyFill="1" applyBorder="1" applyAlignment="1">
      <alignment vertical="center"/>
    </xf>
    <xf numFmtId="41" fontId="38" fillId="2" borderId="19" xfId="2" applyNumberFormat="1" applyFont="1" applyFill="1" applyBorder="1" applyAlignment="1">
      <alignment vertical="center"/>
    </xf>
    <xf numFmtId="0" fontId="39" fillId="2" borderId="9" xfId="9" applyNumberFormat="1" applyFont="1" applyFill="1" applyBorder="1" applyAlignment="1">
      <alignment horizontal="left" vertical="center"/>
    </xf>
    <xf numFmtId="0" fontId="39" fillId="2" borderId="19" xfId="9" applyNumberFormat="1" applyFont="1" applyFill="1" applyBorder="1" applyAlignment="1">
      <alignment horizontal="left" vertical="center" shrinkToFit="1"/>
    </xf>
    <xf numFmtId="41" fontId="39" fillId="2" borderId="19" xfId="2" applyNumberFormat="1" applyFont="1" applyFill="1" applyBorder="1" applyAlignment="1">
      <alignment vertical="center"/>
    </xf>
    <xf numFmtId="177" fontId="39" fillId="2" borderId="19" xfId="9" applyNumberFormat="1" applyFont="1" applyFill="1" applyBorder="1" applyAlignment="1">
      <alignment vertical="center" shrinkToFit="1"/>
    </xf>
    <xf numFmtId="41" fontId="39" fillId="2" borderId="17" xfId="2" applyNumberFormat="1" applyFont="1" applyFill="1" applyBorder="1" applyAlignment="1">
      <alignment vertical="center"/>
    </xf>
    <xf numFmtId="177" fontId="38" fillId="2" borderId="19" xfId="9" applyNumberFormat="1" applyFont="1" applyFill="1" applyBorder="1" applyAlignment="1">
      <alignment vertical="center" shrinkToFit="1"/>
    </xf>
    <xf numFmtId="41" fontId="39" fillId="2" borderId="17" xfId="9" applyNumberFormat="1" applyFont="1" applyFill="1" applyBorder="1" applyAlignment="1">
      <alignment vertical="center"/>
    </xf>
    <xf numFmtId="0" fontId="39" fillId="2" borderId="37" xfId="9" applyNumberFormat="1" applyFont="1" applyFill="1" applyBorder="1" applyAlignment="1">
      <alignment horizontal="left" vertical="center" shrinkToFit="1"/>
    </xf>
    <xf numFmtId="41" fontId="38" fillId="2" borderId="19" xfId="9" applyNumberFormat="1" applyFont="1" applyFill="1" applyBorder="1" applyAlignment="1">
      <alignment vertical="center" shrinkToFit="1"/>
    </xf>
    <xf numFmtId="0" fontId="35" fillId="9" borderId="19" xfId="9" applyFont="1" applyFill="1" applyBorder="1" applyAlignment="1">
      <alignment horizontal="left" vertical="center" shrinkToFit="1"/>
    </xf>
    <xf numFmtId="0" fontId="35" fillId="9" borderId="37" xfId="9" applyFont="1" applyFill="1" applyBorder="1" applyAlignment="1">
      <alignment horizontal="left" vertical="center" shrinkToFit="1"/>
    </xf>
    <xf numFmtId="0" fontId="33" fillId="9" borderId="19" xfId="9" applyFont="1" applyFill="1" applyBorder="1" applyAlignment="1">
      <alignment horizontal="left" vertical="center" shrinkToFit="1"/>
    </xf>
    <xf numFmtId="0" fontId="33" fillId="9" borderId="37" xfId="9" applyFont="1" applyFill="1" applyBorder="1" applyAlignment="1">
      <alignment horizontal="left" vertical="center" shrinkToFit="1"/>
    </xf>
    <xf numFmtId="41" fontId="33" fillId="9" borderId="19" xfId="2" applyFont="1" applyFill="1" applyBorder="1" applyAlignment="1">
      <alignment vertical="center"/>
    </xf>
    <xf numFmtId="0" fontId="38" fillId="2" borderId="19" xfId="9" applyNumberFormat="1" applyFont="1" applyFill="1" applyBorder="1" applyAlignment="1">
      <alignment vertical="center"/>
    </xf>
    <xf numFmtId="177" fontId="33" fillId="9" borderId="19" xfId="9" applyNumberFormat="1" applyFont="1" applyFill="1" applyBorder="1" applyAlignment="1">
      <alignment vertical="center"/>
    </xf>
    <xf numFmtId="0" fontId="41" fillId="9" borderId="11" xfId="9" applyFont="1" applyFill="1" applyBorder="1" applyAlignment="1">
      <alignment vertical="center" wrapText="1"/>
    </xf>
    <xf numFmtId="0" fontId="35" fillId="9" borderId="19" xfId="4" applyFont="1" applyFill="1" applyBorder="1" applyAlignment="1">
      <alignment vertical="center" shrinkToFit="1"/>
    </xf>
    <xf numFmtId="0" fontId="35" fillId="9" borderId="19" xfId="9" applyFont="1" applyFill="1" applyBorder="1" applyAlignment="1">
      <alignment horizontal="center" vertical="center"/>
    </xf>
    <xf numFmtId="176" fontId="35" fillId="9" borderId="12" xfId="0" applyNumberFormat="1" applyFont="1" applyFill="1" applyBorder="1" applyAlignment="1" applyProtection="1">
      <alignment horizontal="left" vertical="center"/>
    </xf>
    <xf numFmtId="3" fontId="35" fillId="9" borderId="19" xfId="9" applyNumberFormat="1" applyFont="1" applyFill="1" applyBorder="1" applyAlignment="1">
      <alignment vertical="center"/>
    </xf>
    <xf numFmtId="177" fontId="35" fillId="9" borderId="11" xfId="9" applyNumberFormat="1" applyFont="1" applyFill="1" applyBorder="1" applyAlignment="1">
      <alignment vertical="center"/>
    </xf>
    <xf numFmtId="179" fontId="35" fillId="9" borderId="37" xfId="9" applyNumberFormat="1" applyFont="1" applyFill="1" applyBorder="1" applyAlignment="1">
      <alignment vertical="center"/>
    </xf>
    <xf numFmtId="0" fontId="35" fillId="9" borderId="19" xfId="9" applyFont="1" applyFill="1" applyBorder="1" applyAlignment="1">
      <alignment vertical="center" shrinkToFit="1"/>
    </xf>
    <xf numFmtId="41" fontId="35" fillId="9" borderId="53" xfId="2" applyFont="1" applyFill="1" applyBorder="1" applyAlignment="1">
      <alignment vertical="center"/>
    </xf>
    <xf numFmtId="0" fontId="33" fillId="9" borderId="10" xfId="9" applyFont="1" applyFill="1" applyBorder="1" applyAlignment="1">
      <alignment vertical="center"/>
    </xf>
    <xf numFmtId="41" fontId="33" fillId="9" borderId="11" xfId="2" applyFont="1" applyFill="1" applyBorder="1" applyAlignment="1">
      <alignment vertical="center" shrinkToFit="1"/>
    </xf>
    <xf numFmtId="0" fontId="33" fillId="9" borderId="11" xfId="9" applyFont="1" applyFill="1" applyBorder="1" applyAlignment="1">
      <alignment horizontal="center" vertical="center"/>
    </xf>
    <xf numFmtId="0" fontId="43" fillId="2" borderId="19" xfId="9" applyNumberFormat="1" applyFont="1" applyFill="1" applyBorder="1" applyAlignment="1">
      <alignment vertical="center"/>
    </xf>
    <xf numFmtId="0" fontId="44" fillId="2" borderId="19" xfId="9" applyNumberFormat="1" applyFont="1" applyFill="1" applyBorder="1" applyAlignment="1">
      <alignment horizontal="left" vertical="center" shrinkToFit="1"/>
    </xf>
    <xf numFmtId="0" fontId="44" fillId="2" borderId="37" xfId="9" applyNumberFormat="1" applyFont="1" applyFill="1" applyBorder="1" applyAlignment="1">
      <alignment horizontal="left" vertical="center" shrinkToFit="1"/>
    </xf>
    <xf numFmtId="41" fontId="44" fillId="2" borderId="19" xfId="9" applyNumberFormat="1" applyFont="1" applyFill="1" applyBorder="1" applyAlignment="1">
      <alignment vertical="center" shrinkToFit="1"/>
    </xf>
    <xf numFmtId="41" fontId="43" fillId="2" borderId="17" xfId="9" applyNumberFormat="1" applyFont="1" applyFill="1" applyBorder="1" applyAlignment="1">
      <alignment vertical="center"/>
    </xf>
    <xf numFmtId="0" fontId="7" fillId="9" borderId="11" xfId="9" applyNumberFormat="1" applyFont="1" applyFill="1" applyBorder="1" applyAlignment="1">
      <alignment vertical="center"/>
    </xf>
    <xf numFmtId="0" fontId="5" fillId="9" borderId="11" xfId="4" applyNumberFormat="1" applyFont="1" applyFill="1" applyBorder="1" applyAlignment="1">
      <alignment vertical="center" shrinkToFit="1"/>
    </xf>
    <xf numFmtId="0" fontId="5" fillId="9" borderId="11" xfId="9" applyNumberFormat="1" applyFont="1" applyFill="1" applyBorder="1" applyAlignment="1">
      <alignment horizontal="center" vertical="center"/>
    </xf>
    <xf numFmtId="41" fontId="7" fillId="9" borderId="11" xfId="2" applyNumberFormat="1" applyFont="1" applyFill="1" applyBorder="1" applyAlignment="1">
      <alignment vertical="center" shrinkToFit="1"/>
    </xf>
    <xf numFmtId="0" fontId="7" fillId="9" borderId="11" xfId="9" applyNumberFormat="1" applyFont="1" applyFill="1" applyBorder="1" applyAlignment="1">
      <alignment horizontal="center" vertical="center"/>
    </xf>
    <xf numFmtId="178" fontId="7" fillId="9" borderId="11" xfId="9" applyNumberFormat="1" applyFont="1" applyFill="1" applyBorder="1" applyAlignment="1">
      <alignment vertical="center"/>
    </xf>
    <xf numFmtId="41" fontId="7" fillId="9" borderId="18" xfId="2" applyNumberFormat="1" applyFont="1" applyFill="1" applyBorder="1" applyAlignment="1">
      <alignment vertical="center"/>
    </xf>
    <xf numFmtId="0" fontId="35" fillId="9" borderId="9" xfId="9" applyFont="1" applyFill="1" applyBorder="1" applyAlignment="1">
      <alignment vertical="center"/>
    </xf>
    <xf numFmtId="0" fontId="35" fillId="9" borderId="19" xfId="9" applyFont="1" applyFill="1" applyBorder="1" applyAlignment="1">
      <alignment vertical="center"/>
    </xf>
    <xf numFmtId="0" fontId="21" fillId="9" borderId="1" xfId="9" applyNumberFormat="1" applyFont="1" applyFill="1" applyBorder="1" applyAlignment="1">
      <alignment horizontal="left" vertical="center"/>
    </xf>
    <xf numFmtId="0" fontId="21" fillId="9" borderId="2" xfId="9" applyNumberFormat="1" applyFont="1" applyFill="1" applyBorder="1" applyAlignment="1">
      <alignment horizontal="left" vertical="center"/>
    </xf>
    <xf numFmtId="0" fontId="21" fillId="9" borderId="2" xfId="9" applyNumberFormat="1" applyFont="1" applyFill="1" applyBorder="1" applyAlignment="1">
      <alignment horizontal="center" vertical="center"/>
    </xf>
    <xf numFmtId="41" fontId="4" fillId="9" borderId="10" xfId="2" applyNumberFormat="1" applyFont="1" applyFill="1" applyBorder="1" applyAlignment="1">
      <alignment horizontal="center" vertical="center"/>
    </xf>
    <xf numFmtId="3" fontId="23" fillId="9" borderId="12" xfId="0" applyNumberFormat="1" applyFont="1" applyFill="1" applyBorder="1" applyAlignment="1">
      <alignment horizontal="right" vertical="center" wrapText="1"/>
    </xf>
    <xf numFmtId="41" fontId="4" fillId="9" borderId="11" xfId="2" applyNumberFormat="1" applyFont="1" applyFill="1" applyBorder="1" applyAlignment="1">
      <alignment horizontal="center" vertical="center"/>
    </xf>
    <xf numFmtId="3" fontId="7" fillId="9" borderId="12" xfId="2" applyNumberFormat="1" applyFont="1" applyFill="1" applyBorder="1" applyAlignment="1">
      <alignment horizontal="right" vertical="center"/>
    </xf>
    <xf numFmtId="0" fontId="7" fillId="9" borderId="55" xfId="9" applyNumberFormat="1" applyFont="1" applyFill="1" applyBorder="1" applyAlignment="1">
      <alignment vertical="center"/>
    </xf>
    <xf numFmtId="41" fontId="7" fillId="9" borderId="9" xfId="2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right" vertical="center" wrapText="1"/>
    </xf>
    <xf numFmtId="41" fontId="7" fillId="9" borderId="11" xfId="2" applyNumberFormat="1" applyFont="1" applyFill="1" applyBorder="1" applyAlignment="1">
      <alignment horizontal="center" vertical="center"/>
    </xf>
    <xf numFmtId="41" fontId="7" fillId="9" borderId="17" xfId="9" applyNumberFormat="1" applyFont="1" applyFill="1" applyBorder="1" applyAlignment="1">
      <alignment vertical="center"/>
    </xf>
    <xf numFmtId="0" fontId="7" fillId="9" borderId="6" xfId="9" applyNumberFormat="1" applyFont="1" applyFill="1" applyBorder="1" applyAlignment="1">
      <alignment horizontal="center" vertical="center"/>
    </xf>
    <xf numFmtId="0" fontId="7" fillId="9" borderId="8" xfId="9" applyNumberFormat="1" applyFont="1" applyFill="1" applyBorder="1" applyAlignment="1">
      <alignment horizontal="center" vertical="center"/>
    </xf>
    <xf numFmtId="0" fontId="7" fillId="9" borderId="13" xfId="9" applyNumberFormat="1" applyFont="1" applyFill="1" applyBorder="1" applyAlignment="1">
      <alignment horizontal="left" vertical="center"/>
    </xf>
    <xf numFmtId="41" fontId="7" fillId="9" borderId="19" xfId="2" applyNumberFormat="1" applyFont="1" applyFill="1" applyBorder="1" applyAlignment="1">
      <alignment horizontal="center" vertical="center"/>
    </xf>
    <xf numFmtId="0" fontId="38" fillId="9" borderId="11" xfId="9" applyNumberFormat="1" applyFont="1" applyFill="1" applyBorder="1" applyAlignment="1">
      <alignment vertical="center"/>
    </xf>
    <xf numFmtId="0" fontId="38" fillId="9" borderId="19" xfId="9" applyNumberFormat="1" applyFont="1" applyFill="1" applyBorder="1" applyAlignment="1">
      <alignment horizontal="center" vertical="center"/>
    </xf>
    <xf numFmtId="179" fontId="38" fillId="9" borderId="19" xfId="9" applyNumberFormat="1" applyFont="1" applyFill="1" applyBorder="1" applyAlignment="1">
      <alignment vertical="center"/>
    </xf>
    <xf numFmtId="177" fontId="38" fillId="9" borderId="19" xfId="9" applyNumberFormat="1" applyFont="1" applyFill="1" applyBorder="1" applyAlignment="1">
      <alignment vertical="center"/>
    </xf>
    <xf numFmtId="0" fontId="38" fillId="9" borderId="19" xfId="9" applyNumberFormat="1" applyFont="1" applyFill="1" applyBorder="1" applyAlignment="1">
      <alignment vertical="center"/>
    </xf>
    <xf numFmtId="41" fontId="38" fillId="9" borderId="17" xfId="2" applyNumberFormat="1" applyFont="1" applyFill="1" applyBorder="1" applyAlignment="1">
      <alignment vertical="center"/>
    </xf>
    <xf numFmtId="0" fontId="7" fillId="9" borderId="8" xfId="9" applyNumberFormat="1" applyFont="1" applyFill="1" applyBorder="1" applyAlignment="1">
      <alignment horizontal="left" vertical="center"/>
    </xf>
    <xf numFmtId="41" fontId="7" fillId="9" borderId="16" xfId="2" applyNumberFormat="1" applyFont="1" applyFill="1" applyBorder="1" applyAlignment="1">
      <alignment horizontal="center" vertical="center"/>
    </xf>
    <xf numFmtId="41" fontId="7" fillId="9" borderId="0" xfId="2" applyNumberFormat="1" applyFont="1" applyFill="1" applyBorder="1" applyAlignment="1">
      <alignment horizontal="center" vertical="center"/>
    </xf>
    <xf numFmtId="3" fontId="7" fillId="9" borderId="14" xfId="2" applyNumberFormat="1" applyFont="1" applyFill="1" applyBorder="1" applyAlignment="1">
      <alignment horizontal="right" vertical="center"/>
    </xf>
    <xf numFmtId="0" fontId="7" fillId="9" borderId="16" xfId="9" applyNumberFormat="1" applyFont="1" applyFill="1" applyBorder="1" applyAlignment="1">
      <alignment horizontal="center" vertical="center"/>
    </xf>
    <xf numFmtId="0" fontId="7" fillId="9" borderId="0" xfId="9" applyNumberFormat="1" applyFont="1" applyFill="1" applyBorder="1" applyAlignment="1">
      <alignment horizontal="center" vertical="center"/>
    </xf>
    <xf numFmtId="3" fontId="7" fillId="9" borderId="8" xfId="2" applyNumberFormat="1" applyFont="1" applyFill="1" applyBorder="1" applyAlignment="1">
      <alignment horizontal="right" vertical="center"/>
    </xf>
    <xf numFmtId="0" fontId="38" fillId="9" borderId="37" xfId="9" applyNumberFormat="1" applyFont="1" applyFill="1" applyBorder="1" applyAlignment="1">
      <alignment vertical="center"/>
    </xf>
    <xf numFmtId="178" fontId="38" fillId="9" borderId="19" xfId="9" applyNumberFormat="1" applyFont="1" applyFill="1" applyBorder="1" applyAlignment="1">
      <alignment vertical="center"/>
    </xf>
    <xf numFmtId="41" fontId="38" fillId="9" borderId="19" xfId="2" applyNumberFormat="1" applyFont="1" applyFill="1" applyBorder="1" applyAlignment="1">
      <alignment horizontal="center" vertical="center"/>
    </xf>
    <xf numFmtId="178" fontId="38" fillId="9" borderId="19" xfId="9" applyNumberFormat="1" applyFont="1" applyFill="1" applyBorder="1" applyAlignment="1">
      <alignment horizontal="right" vertical="center"/>
    </xf>
    <xf numFmtId="0" fontId="7" fillId="9" borderId="14" xfId="9" applyNumberFormat="1" applyFont="1" applyFill="1" applyBorder="1" applyAlignment="1">
      <alignment horizontal="left" vertical="center"/>
    </xf>
    <xf numFmtId="41" fontId="7" fillId="9" borderId="15" xfId="2" applyNumberFormat="1" applyFont="1" applyFill="1" applyBorder="1" applyAlignment="1">
      <alignment horizontal="center" vertical="center"/>
    </xf>
    <xf numFmtId="41" fontId="7" fillId="9" borderId="37" xfId="2" applyNumberFormat="1" applyFont="1" applyFill="1" applyBorder="1" applyAlignment="1">
      <alignment horizontal="center" vertical="center"/>
    </xf>
    <xf numFmtId="41" fontId="33" fillId="9" borderId="19" xfId="2" applyFont="1" applyFill="1" applyBorder="1" applyAlignment="1">
      <alignment vertical="center" shrinkToFit="1"/>
    </xf>
    <xf numFmtId="179" fontId="33" fillId="9" borderId="19" xfId="9" applyNumberFormat="1" applyFont="1" applyFill="1" applyBorder="1" applyAlignment="1">
      <alignment vertical="center"/>
    </xf>
    <xf numFmtId="41" fontId="33" fillId="9" borderId="17" xfId="2" applyNumberFormat="1" applyFont="1" applyFill="1" applyBorder="1" applyAlignment="1">
      <alignment vertical="center"/>
    </xf>
    <xf numFmtId="181" fontId="33" fillId="9" borderId="19" xfId="2" applyNumberFormat="1" applyFont="1" applyFill="1" applyBorder="1" applyAlignment="1">
      <alignment horizontal="center" vertical="center"/>
    </xf>
    <xf numFmtId="182" fontId="33" fillId="9" borderId="19" xfId="9" applyNumberFormat="1" applyFont="1" applyFill="1" applyBorder="1" applyAlignment="1">
      <alignment vertical="center"/>
    </xf>
    <xf numFmtId="183" fontId="33" fillId="9" borderId="19" xfId="9" applyNumberFormat="1" applyFont="1" applyFill="1" applyBorder="1" applyAlignment="1">
      <alignment horizontal="center" vertical="center"/>
    </xf>
    <xf numFmtId="184" fontId="33" fillId="9" borderId="19" xfId="9" applyNumberFormat="1" applyFont="1" applyFill="1" applyBorder="1" applyAlignment="1">
      <alignment vertical="center"/>
    </xf>
    <xf numFmtId="41" fontId="33" fillId="9" borderId="19" xfId="9" applyNumberFormat="1" applyFont="1" applyFill="1" applyBorder="1" applyAlignment="1">
      <alignment horizontal="center" vertical="center"/>
    </xf>
    <xf numFmtId="185" fontId="33" fillId="9" borderId="19" xfId="9" applyNumberFormat="1" applyFont="1" applyFill="1" applyBorder="1" applyAlignment="1">
      <alignment vertical="center"/>
    </xf>
    <xf numFmtId="0" fontId="7" fillId="9" borderId="12" xfId="9" applyNumberFormat="1" applyFont="1" applyFill="1" applyBorder="1" applyAlignment="1">
      <alignment horizontal="left" vertical="center"/>
    </xf>
    <xf numFmtId="41" fontId="7" fillId="9" borderId="10" xfId="2" applyNumberFormat="1" applyFont="1" applyFill="1" applyBorder="1" applyAlignment="1">
      <alignment horizontal="center" vertical="center"/>
    </xf>
    <xf numFmtId="186" fontId="33" fillId="9" borderId="19" xfId="9" applyNumberFormat="1" applyFont="1" applyFill="1" applyBorder="1" applyAlignment="1">
      <alignment vertical="center"/>
    </xf>
    <xf numFmtId="0" fontId="7" fillId="9" borderId="12" xfId="9" applyNumberFormat="1" applyFont="1" applyFill="1" applyBorder="1" applyAlignment="1">
      <alignment horizontal="center" vertical="center"/>
    </xf>
    <xf numFmtId="41" fontId="7" fillId="9" borderId="19" xfId="2" applyNumberFormat="1" applyFont="1" applyFill="1" applyBorder="1" applyAlignment="1">
      <alignment vertical="center"/>
    </xf>
    <xf numFmtId="0" fontId="7" fillId="9" borderId="16" xfId="9" applyNumberFormat="1" applyFont="1" applyFill="1" applyBorder="1" applyAlignment="1">
      <alignment horizontal="left" vertical="center"/>
    </xf>
    <xf numFmtId="0" fontId="7" fillId="9" borderId="24" xfId="9" applyNumberFormat="1" applyFont="1" applyFill="1" applyBorder="1" applyAlignment="1">
      <alignment horizontal="left" vertical="center"/>
    </xf>
    <xf numFmtId="0" fontId="7" fillId="9" borderId="9" xfId="9" applyNumberFormat="1" applyFont="1" applyFill="1" applyBorder="1" applyAlignment="1">
      <alignment vertical="center"/>
    </xf>
    <xf numFmtId="180" fontId="7" fillId="9" borderId="19" xfId="9" applyNumberFormat="1" applyFont="1" applyFill="1" applyBorder="1" applyAlignment="1">
      <alignment horizontal="right" vertical="center"/>
    </xf>
    <xf numFmtId="0" fontId="7" fillId="9" borderId="0" xfId="9" applyNumberFormat="1" applyFont="1" applyFill="1" applyBorder="1" applyAlignment="1">
      <alignment vertical="center"/>
    </xf>
    <xf numFmtId="41" fontId="7" fillId="9" borderId="0" xfId="2" applyNumberFormat="1" applyFont="1" applyFill="1" applyBorder="1" applyAlignment="1">
      <alignment vertical="center"/>
    </xf>
    <xf numFmtId="41" fontId="7" fillId="9" borderId="0" xfId="2" applyNumberFormat="1" applyFont="1" applyFill="1" applyBorder="1" applyAlignment="1">
      <alignment vertical="center" shrinkToFit="1"/>
    </xf>
    <xf numFmtId="180" fontId="7" fillId="9" borderId="0" xfId="9" applyNumberFormat="1" applyFont="1" applyFill="1" applyBorder="1" applyAlignment="1">
      <alignment vertical="center"/>
    </xf>
    <xf numFmtId="41" fontId="7" fillId="9" borderId="56" xfId="2" applyNumberFormat="1" applyFont="1" applyFill="1" applyBorder="1" applyAlignment="1">
      <alignment vertical="center"/>
    </xf>
    <xf numFmtId="0" fontId="7" fillId="9" borderId="37" xfId="9" applyNumberFormat="1" applyFont="1" applyFill="1" applyBorder="1" applyAlignment="1">
      <alignment vertical="center"/>
    </xf>
    <xf numFmtId="41" fontId="7" fillId="9" borderId="37" xfId="2" applyNumberFormat="1" applyFont="1" applyFill="1" applyBorder="1" applyAlignment="1">
      <alignment vertical="center" shrinkToFit="1"/>
    </xf>
    <xf numFmtId="0" fontId="7" fillId="9" borderId="37" xfId="9" applyNumberFormat="1" applyFont="1" applyFill="1" applyBorder="1" applyAlignment="1">
      <alignment horizontal="center" vertical="center"/>
    </xf>
    <xf numFmtId="180" fontId="7" fillId="9" borderId="37" xfId="9" applyNumberFormat="1" applyFont="1" applyFill="1" applyBorder="1" applyAlignment="1">
      <alignment vertical="center"/>
    </xf>
    <xf numFmtId="180" fontId="7" fillId="9" borderId="19" xfId="9" applyNumberFormat="1" applyFont="1" applyFill="1" applyBorder="1" applyAlignment="1">
      <alignment vertical="center"/>
    </xf>
    <xf numFmtId="178" fontId="7" fillId="9" borderId="19" xfId="9" applyNumberFormat="1" applyFont="1" applyFill="1" applyBorder="1" applyAlignment="1">
      <alignment vertical="center"/>
    </xf>
    <xf numFmtId="178" fontId="7" fillId="9" borderId="19" xfId="9" applyNumberFormat="1" applyFont="1" applyFill="1" applyBorder="1" applyAlignment="1">
      <alignment horizontal="right" vertical="center"/>
    </xf>
    <xf numFmtId="0" fontId="7" fillId="9" borderId="8" xfId="0" applyNumberFormat="1" applyFont="1" applyFill="1" applyBorder="1" applyAlignment="1">
      <alignment horizontal="center" vertical="center" wrapText="1"/>
    </xf>
    <xf numFmtId="3" fontId="7" fillId="9" borderId="8" xfId="2" applyNumberFormat="1" applyFont="1" applyFill="1" applyBorder="1" applyAlignment="1">
      <alignment horizontal="center" vertical="center"/>
    </xf>
    <xf numFmtId="183" fontId="7" fillId="9" borderId="19" xfId="9" applyNumberFormat="1" applyFont="1" applyFill="1" applyBorder="1" applyAlignment="1">
      <alignment horizontal="center" vertical="center"/>
    </xf>
    <xf numFmtId="181" fontId="7" fillId="9" borderId="19" xfId="9" applyNumberFormat="1" applyFont="1" applyFill="1" applyBorder="1" applyAlignment="1">
      <alignment horizontal="center" vertical="center"/>
    </xf>
    <xf numFmtId="188" fontId="7" fillId="9" borderId="19" xfId="9" applyNumberFormat="1" applyFont="1" applyFill="1" applyBorder="1" applyAlignment="1">
      <alignment vertical="center"/>
    </xf>
    <xf numFmtId="0" fontId="7" fillId="9" borderId="19" xfId="9" applyNumberFormat="1" applyFont="1" applyFill="1" applyBorder="1" applyAlignment="1">
      <alignment vertical="center" shrinkToFit="1"/>
    </xf>
    <xf numFmtId="177" fontId="7" fillId="9" borderId="19" xfId="9" applyNumberFormat="1" applyFont="1" applyFill="1" applyBorder="1" applyAlignment="1">
      <alignment vertical="center"/>
    </xf>
    <xf numFmtId="0" fontId="7" fillId="9" borderId="13" xfId="0" applyNumberFormat="1" applyFont="1" applyFill="1" applyBorder="1" applyAlignment="1">
      <alignment horizontal="right" vertical="center" wrapText="1"/>
    </xf>
    <xf numFmtId="178" fontId="7" fillId="9" borderId="37" xfId="9" applyNumberFormat="1" applyFont="1" applyFill="1" applyBorder="1" applyAlignment="1">
      <alignment vertical="center"/>
    </xf>
    <xf numFmtId="0" fontId="7" fillId="9" borderId="7" xfId="9" applyNumberFormat="1" applyFont="1" applyFill="1" applyBorder="1" applyAlignment="1">
      <alignment horizontal="center" vertical="center"/>
    </xf>
    <xf numFmtId="187" fontId="7" fillId="9" borderId="19" xfId="9" applyNumberFormat="1" applyFont="1" applyFill="1" applyBorder="1" applyAlignment="1">
      <alignment vertical="center"/>
    </xf>
    <xf numFmtId="187" fontId="7" fillId="9" borderId="37" xfId="9" applyNumberFormat="1" applyFont="1" applyFill="1" applyBorder="1" applyAlignment="1">
      <alignment horizontal="right" vertical="center"/>
    </xf>
    <xf numFmtId="0" fontId="7" fillId="9" borderId="64" xfId="9" applyNumberFormat="1" applyFont="1" applyFill="1" applyBorder="1" applyAlignment="1">
      <alignment horizontal="center" vertical="center"/>
    </xf>
    <xf numFmtId="41" fontId="7" fillId="9" borderId="10" xfId="9" applyNumberFormat="1" applyFont="1" applyFill="1" applyBorder="1" applyAlignment="1">
      <alignment horizontal="center" vertical="center"/>
    </xf>
    <xf numFmtId="41" fontId="7" fillId="9" borderId="11" xfId="9" applyNumberFormat="1" applyFont="1" applyFill="1" applyBorder="1" applyAlignment="1">
      <alignment horizontal="center" vertical="center"/>
    </xf>
    <xf numFmtId="41" fontId="7" fillId="9" borderId="0" xfId="9" applyNumberFormat="1" applyFont="1" applyFill="1" applyBorder="1" applyAlignment="1">
      <alignment horizontal="center" vertical="center"/>
    </xf>
    <xf numFmtId="0" fontId="7" fillId="9" borderId="14" xfId="9" applyNumberFormat="1" applyFont="1" applyFill="1" applyBorder="1" applyAlignment="1">
      <alignment horizontal="center" vertical="center"/>
    </xf>
    <xf numFmtId="0" fontId="7" fillId="9" borderId="11" xfId="9" applyNumberFormat="1" applyFont="1" applyFill="1" applyBorder="1" applyAlignment="1">
      <alignment vertical="center" shrinkToFit="1"/>
    </xf>
    <xf numFmtId="0" fontId="7" fillId="9" borderId="19" xfId="4" applyNumberFormat="1" applyFont="1" applyFill="1" applyBorder="1" applyAlignment="1">
      <alignment vertical="center" shrinkToFit="1"/>
    </xf>
    <xf numFmtId="0" fontId="11" fillId="9" borderId="13" xfId="9" applyNumberFormat="1" applyFont="1" applyFill="1" applyBorder="1" applyAlignment="1">
      <alignment horizontal="left" vertical="center"/>
    </xf>
    <xf numFmtId="187" fontId="7" fillId="9" borderId="0" xfId="9" applyNumberFormat="1" applyFont="1" applyFill="1" applyBorder="1" applyAlignment="1">
      <alignment horizontal="right" vertical="center"/>
    </xf>
    <xf numFmtId="41" fontId="7" fillId="9" borderId="9" xfId="9" applyNumberFormat="1" applyFont="1" applyFill="1" applyBorder="1" applyAlignment="1">
      <alignment horizontal="center" vertical="center"/>
    </xf>
    <xf numFmtId="41" fontId="7" fillId="9" borderId="19" xfId="9" applyNumberFormat="1" applyFont="1" applyFill="1" applyBorder="1" applyAlignment="1">
      <alignment horizontal="center" vertical="center"/>
    </xf>
    <xf numFmtId="0" fontId="7" fillId="9" borderId="17" xfId="9" applyNumberFormat="1" applyFont="1" applyFill="1" applyBorder="1" applyAlignment="1">
      <alignment vertical="center"/>
    </xf>
    <xf numFmtId="41" fontId="7" fillId="9" borderId="16" xfId="9" applyNumberFormat="1" applyFont="1" applyFill="1" applyBorder="1" applyAlignment="1">
      <alignment horizontal="center" vertical="center"/>
    </xf>
    <xf numFmtId="41" fontId="33" fillId="9" borderId="53" xfId="2" applyFont="1" applyFill="1" applyBorder="1" applyAlignment="1">
      <alignment vertical="center"/>
    </xf>
    <xf numFmtId="41" fontId="35" fillId="9" borderId="17" xfId="2" quotePrefix="1" applyFont="1" applyFill="1" applyBorder="1" applyAlignment="1">
      <alignment horizontal="right" vertical="center"/>
    </xf>
    <xf numFmtId="41" fontId="33" fillId="9" borderId="19" xfId="2" applyFont="1" applyFill="1" applyBorder="1" applyAlignment="1">
      <alignment horizontal="right" vertical="center" shrinkToFit="1"/>
    </xf>
    <xf numFmtId="0" fontId="33" fillId="9" borderId="9" xfId="9" applyFont="1" applyFill="1" applyBorder="1" applyAlignment="1">
      <alignment vertical="center"/>
    </xf>
    <xf numFmtId="176" fontId="35" fillId="9" borderId="9" xfId="0" applyNumberFormat="1" applyFont="1" applyFill="1" applyBorder="1" applyAlignment="1" applyProtection="1">
      <alignment horizontal="left" vertical="center"/>
    </xf>
    <xf numFmtId="176" fontId="35" fillId="9" borderId="19" xfId="0" applyNumberFormat="1" applyFont="1" applyFill="1" applyBorder="1" applyAlignment="1" applyProtection="1">
      <alignment horizontal="left" vertical="center"/>
    </xf>
    <xf numFmtId="176" fontId="35" fillId="9" borderId="17" xfId="0" applyNumberFormat="1" applyFont="1" applyFill="1" applyBorder="1" applyAlignment="1" applyProtection="1">
      <alignment horizontal="right" vertical="center"/>
    </xf>
    <xf numFmtId="176" fontId="35" fillId="9" borderId="11" xfId="0" applyNumberFormat="1" applyFont="1" applyFill="1" applyBorder="1" applyAlignment="1" applyProtection="1">
      <alignment horizontal="left" vertical="center"/>
    </xf>
    <xf numFmtId="0" fontId="35" fillId="9" borderId="21" xfId="9" applyFont="1" applyFill="1" applyBorder="1" applyAlignment="1">
      <alignment vertical="center"/>
    </xf>
    <xf numFmtId="0" fontId="33" fillId="9" borderId="21" xfId="9" applyFont="1" applyFill="1" applyBorder="1" applyAlignment="1">
      <alignment vertical="center"/>
    </xf>
    <xf numFmtId="0" fontId="33" fillId="9" borderId="21" xfId="9" applyFont="1" applyFill="1" applyBorder="1" applyAlignment="1">
      <alignment horizontal="center" vertical="center"/>
    </xf>
    <xf numFmtId="41" fontId="33" fillId="9" borderId="21" xfId="9" applyNumberFormat="1" applyFont="1" applyFill="1" applyBorder="1" applyAlignment="1">
      <alignment vertical="center" shrinkToFit="1"/>
    </xf>
    <xf numFmtId="0" fontId="33" fillId="9" borderId="21" xfId="9" applyFont="1" applyFill="1" applyBorder="1" applyAlignment="1">
      <alignment vertical="center" shrinkToFit="1"/>
    </xf>
    <xf numFmtId="41" fontId="35" fillId="9" borderId="61" xfId="9" applyNumberFormat="1" applyFont="1" applyFill="1" applyBorder="1" applyAlignment="1">
      <alignment vertical="center"/>
    </xf>
    <xf numFmtId="0" fontId="33" fillId="9" borderId="57" xfId="9" applyFont="1" applyFill="1" applyBorder="1" applyAlignment="1">
      <alignment vertical="center"/>
    </xf>
    <xf numFmtId="0" fontId="33" fillId="9" borderId="60" xfId="9" applyFont="1" applyFill="1" applyBorder="1" applyAlignment="1">
      <alignment vertical="center"/>
    </xf>
    <xf numFmtId="0" fontId="33" fillId="9" borderId="60" xfId="9" applyFont="1" applyFill="1" applyBorder="1" applyAlignment="1">
      <alignment horizontal="center" vertical="center"/>
    </xf>
    <xf numFmtId="41" fontId="33" fillId="9" borderId="60" xfId="9" applyNumberFormat="1" applyFont="1" applyFill="1" applyBorder="1" applyAlignment="1">
      <alignment vertical="center" shrinkToFit="1"/>
    </xf>
    <xf numFmtId="0" fontId="33" fillId="9" borderId="11" xfId="9" applyFont="1" applyFill="1" applyBorder="1" applyAlignment="1">
      <alignment vertical="center"/>
    </xf>
    <xf numFmtId="0" fontId="35" fillId="9" borderId="10" xfId="9" applyFont="1" applyFill="1" applyBorder="1" applyAlignment="1">
      <alignment vertical="center"/>
    </xf>
    <xf numFmtId="189" fontId="33" fillId="9" borderId="19" xfId="9" applyNumberFormat="1" applyFont="1" applyFill="1" applyBorder="1" applyAlignment="1">
      <alignment vertical="center"/>
    </xf>
    <xf numFmtId="177" fontId="33" fillId="9" borderId="19" xfId="9" applyNumberFormat="1" applyFont="1" applyFill="1" applyBorder="1" applyAlignment="1">
      <alignment horizontal="right" vertical="center"/>
    </xf>
    <xf numFmtId="177" fontId="33" fillId="9" borderId="0" xfId="9" applyNumberFormat="1" applyFont="1" applyFill="1" applyBorder="1" applyAlignment="1">
      <alignment horizontal="right" vertical="center"/>
    </xf>
    <xf numFmtId="0" fontId="33" fillId="9" borderId="0" xfId="9" applyFont="1" applyFill="1" applyBorder="1" applyAlignment="1">
      <alignment vertical="center"/>
    </xf>
    <xf numFmtId="41" fontId="35" fillId="9" borderId="11" xfId="2" applyFont="1" applyFill="1" applyBorder="1" applyAlignment="1">
      <alignment vertical="center" shrinkToFit="1"/>
    </xf>
    <xf numFmtId="0" fontId="35" fillId="9" borderId="11" xfId="9" applyFont="1" applyFill="1" applyBorder="1" applyAlignment="1">
      <alignment horizontal="center" vertical="center"/>
    </xf>
    <xf numFmtId="0" fontId="40" fillId="9" borderId="0" xfId="9" applyFont="1" applyFill="1"/>
    <xf numFmtId="177" fontId="35" fillId="9" borderId="19" xfId="9" applyNumberFormat="1" applyFont="1" applyFill="1" applyBorder="1" applyAlignment="1">
      <alignment horizontal="right" vertical="center"/>
    </xf>
    <xf numFmtId="41" fontId="38" fillId="9" borderId="11" xfId="2" applyNumberFormat="1" applyFont="1" applyFill="1" applyBorder="1" applyAlignment="1">
      <alignment vertical="center"/>
    </xf>
    <xf numFmtId="0" fontId="38" fillId="9" borderId="11" xfId="9" applyNumberFormat="1" applyFont="1" applyFill="1" applyBorder="1" applyAlignment="1">
      <alignment horizontal="center" vertical="center"/>
    </xf>
    <xf numFmtId="177" fontId="38" fillId="9" borderId="11" xfId="9" applyNumberFormat="1" applyFont="1" applyFill="1" applyBorder="1" applyAlignment="1">
      <alignment vertical="center" shrinkToFit="1"/>
    </xf>
    <xf numFmtId="179" fontId="38" fillId="9" borderId="11" xfId="9" applyNumberFormat="1" applyFont="1" applyFill="1" applyBorder="1" applyAlignment="1">
      <alignment vertical="center"/>
    </xf>
    <xf numFmtId="41" fontId="39" fillId="9" borderId="18" xfId="2" applyNumberFormat="1" applyFont="1" applyFill="1" applyBorder="1" applyAlignment="1">
      <alignment vertical="center"/>
    </xf>
    <xf numFmtId="41" fontId="7" fillId="9" borderId="20" xfId="2" applyNumberFormat="1" applyFont="1" applyFill="1" applyBorder="1" applyAlignment="1">
      <alignment horizontal="center" vertical="center"/>
    </xf>
    <xf numFmtId="176" fontId="35" fillId="9" borderId="19" xfId="0" applyNumberFormat="1" applyFont="1" applyFill="1" applyBorder="1" applyAlignment="1" applyProtection="1">
      <alignment horizontal="right" vertical="center"/>
    </xf>
    <xf numFmtId="176" fontId="33" fillId="9" borderId="11" xfId="0" applyNumberFormat="1" applyFont="1" applyFill="1" applyBorder="1" applyAlignment="1" applyProtection="1">
      <alignment horizontal="left" vertical="center"/>
    </xf>
    <xf numFmtId="176" fontId="33" fillId="9" borderId="19" xfId="0" applyNumberFormat="1" applyFont="1" applyFill="1" applyBorder="1" applyAlignment="1" applyProtection="1">
      <alignment horizontal="left" vertical="center"/>
    </xf>
    <xf numFmtId="176" fontId="33" fillId="9" borderId="19" xfId="0" applyNumberFormat="1" applyFont="1" applyFill="1" applyBorder="1" applyAlignment="1" applyProtection="1">
      <alignment horizontal="right" vertical="center"/>
    </xf>
    <xf numFmtId="176" fontId="33" fillId="9" borderId="17" xfId="0" applyNumberFormat="1" applyFont="1" applyFill="1" applyBorder="1" applyAlignment="1" applyProtection="1">
      <alignment horizontal="right" vertical="center"/>
    </xf>
    <xf numFmtId="0" fontId="42" fillId="9" borderId="11" xfId="9" applyFont="1" applyFill="1" applyBorder="1" applyAlignment="1">
      <alignment vertical="center"/>
    </xf>
    <xf numFmtId="176" fontId="42" fillId="9" borderId="11" xfId="0" applyNumberFormat="1" applyFont="1" applyFill="1" applyBorder="1" applyAlignment="1" applyProtection="1">
      <alignment horizontal="left" vertical="center"/>
    </xf>
    <xf numFmtId="176" fontId="42" fillId="9" borderId="19" xfId="0" applyNumberFormat="1" applyFont="1" applyFill="1" applyBorder="1" applyAlignment="1" applyProtection="1">
      <alignment horizontal="left" vertical="center"/>
    </xf>
    <xf numFmtId="0" fontId="42" fillId="9" borderId="11" xfId="9" applyFont="1" applyFill="1" applyBorder="1" applyAlignment="1">
      <alignment horizontal="center" vertical="center"/>
    </xf>
    <xf numFmtId="176" fontId="42" fillId="9" borderId="19" xfId="0" applyNumberFormat="1" applyFont="1" applyFill="1" applyBorder="1" applyAlignment="1" applyProtection="1">
      <alignment horizontal="right" vertical="center"/>
    </xf>
    <xf numFmtId="0" fontId="42" fillId="9" borderId="19" xfId="9" applyFont="1" applyFill="1" applyBorder="1" applyAlignment="1">
      <alignment vertical="center"/>
    </xf>
    <xf numFmtId="176" fontId="42" fillId="9" borderId="17" xfId="0" applyNumberFormat="1" applyFont="1" applyFill="1" applyBorder="1" applyAlignment="1" applyProtection="1">
      <alignment horizontal="right" vertical="center"/>
    </xf>
    <xf numFmtId="41" fontId="7" fillId="9" borderId="13" xfId="2" applyNumberFormat="1" applyFont="1" applyFill="1" applyBorder="1" applyAlignment="1">
      <alignment horizontal="center" vertical="center"/>
    </xf>
    <xf numFmtId="3" fontId="7" fillId="9" borderId="13" xfId="2" applyNumberFormat="1" applyFont="1" applyFill="1" applyBorder="1" applyAlignment="1">
      <alignment horizontal="right" vertical="center"/>
    </xf>
    <xf numFmtId="41" fontId="7" fillId="9" borderId="13" xfId="9" applyNumberFormat="1" applyFont="1" applyFill="1" applyBorder="1" applyAlignment="1">
      <alignment vertical="center"/>
    </xf>
    <xf numFmtId="0" fontId="5" fillId="9" borderId="19" xfId="4" applyNumberFormat="1" applyFont="1" applyFill="1" applyBorder="1" applyAlignment="1">
      <alignment vertical="center" shrinkToFit="1"/>
    </xf>
    <xf numFmtId="0" fontId="5" fillId="9" borderId="19" xfId="9" applyNumberFormat="1" applyFont="1" applyFill="1" applyBorder="1" applyAlignment="1">
      <alignment horizontal="center" vertical="center"/>
    </xf>
    <xf numFmtId="0" fontId="7" fillId="9" borderId="20" xfId="9" applyNumberFormat="1" applyFont="1" applyFill="1" applyBorder="1" applyAlignment="1">
      <alignment horizontal="center" vertical="center"/>
    </xf>
    <xf numFmtId="3" fontId="23" fillId="9" borderId="14" xfId="0" applyNumberFormat="1" applyFont="1" applyFill="1" applyBorder="1" applyAlignment="1">
      <alignment horizontal="center" vertical="center" wrapText="1"/>
    </xf>
    <xf numFmtId="41" fontId="7" fillId="9" borderId="14" xfId="9" applyNumberFormat="1" applyFont="1" applyFill="1" applyBorder="1" applyAlignment="1">
      <alignment vertical="center"/>
    </xf>
    <xf numFmtId="0" fontId="7" fillId="9" borderId="20" xfId="9" applyNumberFormat="1" applyFont="1" applyFill="1" applyBorder="1" applyAlignment="1">
      <alignment horizontal="left" vertical="center"/>
    </xf>
    <xf numFmtId="41" fontId="7" fillId="9" borderId="9" xfId="9" applyNumberFormat="1" applyFont="1" applyFill="1" applyBorder="1" applyAlignment="1">
      <alignment vertical="center"/>
    </xf>
    <xf numFmtId="41" fontId="7" fillId="9" borderId="0" xfId="3" applyNumberFormat="1" applyFont="1" applyFill="1" applyBorder="1" applyAlignment="1">
      <alignment vertical="center"/>
    </xf>
    <xf numFmtId="41" fontId="7" fillId="9" borderId="19" xfId="3" applyNumberFormat="1" applyFont="1" applyFill="1" applyBorder="1" applyAlignment="1">
      <alignment vertical="center"/>
    </xf>
    <xf numFmtId="0" fontId="7" fillId="9" borderId="29" xfId="9" applyNumberFormat="1" applyFont="1" applyFill="1" applyBorder="1" applyAlignment="1">
      <alignment horizontal="center" vertical="center"/>
    </xf>
    <xf numFmtId="0" fontId="7" fillId="9" borderId="10" xfId="9" applyNumberFormat="1" applyFont="1" applyFill="1" applyBorder="1" applyAlignment="1">
      <alignment horizontal="left" vertical="center"/>
    </xf>
    <xf numFmtId="41" fontId="7" fillId="9" borderId="11" xfId="3" applyNumberFormat="1" applyFont="1" applyFill="1" applyBorder="1" applyAlignment="1">
      <alignment vertical="center"/>
    </xf>
    <xf numFmtId="41" fontId="7" fillId="9" borderId="17" xfId="3" applyNumberFormat="1" applyFont="1" applyFill="1" applyBorder="1" applyAlignment="1">
      <alignment vertical="center"/>
    </xf>
    <xf numFmtId="0" fontId="7" fillId="9" borderId="15" xfId="9" applyNumberFormat="1" applyFont="1" applyFill="1" applyBorder="1" applyAlignment="1">
      <alignment horizontal="left" vertical="center"/>
    </xf>
    <xf numFmtId="41" fontId="7" fillId="9" borderId="37" xfId="2" applyNumberFormat="1" applyFont="1" applyFill="1" applyBorder="1" applyAlignment="1">
      <alignment vertical="center"/>
    </xf>
    <xf numFmtId="0" fontId="7" fillId="9" borderId="58" xfId="9" applyNumberFormat="1" applyFont="1" applyFill="1" applyBorder="1" applyAlignment="1">
      <alignment horizontal="center" vertical="center"/>
    </xf>
    <xf numFmtId="0" fontId="7" fillId="9" borderId="35" xfId="9" applyNumberFormat="1" applyFont="1" applyFill="1" applyBorder="1" applyAlignment="1">
      <alignment horizontal="left" vertical="center"/>
    </xf>
    <xf numFmtId="0" fontId="7" fillId="9" borderId="2" xfId="9" applyNumberFormat="1" applyFont="1" applyFill="1" applyBorder="1" applyAlignment="1">
      <alignment horizontal="left" vertical="center"/>
    </xf>
    <xf numFmtId="41" fontId="7" fillId="9" borderId="36" xfId="2" applyNumberFormat="1" applyFont="1" applyFill="1" applyBorder="1" applyAlignment="1">
      <alignment horizontal="center" vertical="center"/>
    </xf>
    <xf numFmtId="41" fontId="7" fillId="9" borderId="2" xfId="2" applyNumberFormat="1" applyFont="1" applyFill="1" applyBorder="1" applyAlignment="1">
      <alignment horizontal="right" vertical="center"/>
    </xf>
    <xf numFmtId="41" fontId="7" fillId="9" borderId="54" xfId="2" applyNumberFormat="1" applyFont="1" applyFill="1" applyBorder="1" applyAlignment="1">
      <alignment vertical="center"/>
    </xf>
    <xf numFmtId="3" fontId="7" fillId="9" borderId="2" xfId="2" applyNumberFormat="1" applyFont="1" applyFill="1" applyBorder="1" applyAlignment="1">
      <alignment horizontal="right" vertical="center"/>
    </xf>
    <xf numFmtId="0" fontId="7" fillId="9" borderId="54" xfId="9" applyNumberFormat="1" applyFont="1" applyFill="1" applyBorder="1" applyAlignment="1">
      <alignment vertical="center"/>
    </xf>
    <xf numFmtId="0" fontId="7" fillId="9" borderId="54" xfId="9" applyNumberFormat="1" applyFont="1" applyFill="1" applyBorder="1" applyAlignment="1">
      <alignment horizontal="center" vertical="center"/>
    </xf>
    <xf numFmtId="41" fontId="7" fillId="9" borderId="5" xfId="2" applyNumberFormat="1" applyFont="1" applyFill="1" applyBorder="1" applyAlignment="1">
      <alignment vertical="center"/>
    </xf>
    <xf numFmtId="0" fontId="12" fillId="0" borderId="0" xfId="23" applyNumberFormat="1" applyFont="1" applyBorder="1" applyAlignment="1">
      <alignment horizontal="justify" vertical="top"/>
    </xf>
    <xf numFmtId="0" fontId="14" fillId="0" borderId="0" xfId="23" applyNumberFormat="1" applyFont="1" applyBorder="1" applyAlignment="1">
      <alignment horizontal="justify" vertical="top"/>
    </xf>
    <xf numFmtId="0" fontId="26" fillId="0" borderId="0" xfId="23" applyNumberFormat="1" applyFont="1" applyBorder="1" applyAlignment="1" applyProtection="1">
      <alignment horizontal="center" vertical="top"/>
      <protection locked="0"/>
    </xf>
    <xf numFmtId="0" fontId="12" fillId="2" borderId="0" xfId="23" applyNumberFormat="1" applyFont="1" applyFill="1" applyBorder="1" applyAlignment="1">
      <alignment horizontal="justify" vertical="top"/>
    </xf>
    <xf numFmtId="0" fontId="14" fillId="2" borderId="0" xfId="23" applyNumberFormat="1" applyFont="1" applyFill="1" applyBorder="1" applyAlignment="1">
      <alignment horizontal="justify" vertical="top"/>
    </xf>
    <xf numFmtId="0" fontId="27" fillId="2" borderId="0" xfId="23" applyNumberFormat="1" applyFont="1" applyFill="1" applyBorder="1" applyAlignment="1">
      <alignment horizontal="justify" vertical="top"/>
    </xf>
    <xf numFmtId="0" fontId="12" fillId="0" borderId="0" xfId="23" applyNumberFormat="1" applyFont="1" applyBorder="1" applyAlignment="1">
      <alignment vertical="top"/>
    </xf>
    <xf numFmtId="0" fontId="12" fillId="0" borderId="0" xfId="23" applyNumberFormat="1" applyFont="1" applyBorder="1" applyAlignment="1">
      <alignment horizontal="left" vertical="top"/>
    </xf>
    <xf numFmtId="0" fontId="14" fillId="0" borderId="0" xfId="23" applyNumberFormat="1" applyFont="1" applyBorder="1" applyAlignment="1">
      <alignment vertical="top"/>
    </xf>
    <xf numFmtId="0" fontId="12" fillId="0" borderId="0" xfId="23" applyNumberFormat="1" applyFont="1" applyBorder="1" applyAlignment="1">
      <alignment horizontal="justify" vertical="top" wrapText="1"/>
    </xf>
    <xf numFmtId="0" fontId="7" fillId="0" borderId="25" xfId="4" applyNumberFormat="1" applyFont="1" applyBorder="1" applyAlignment="1">
      <alignment horizontal="left" vertical="center"/>
    </xf>
    <xf numFmtId="0" fontId="7" fillId="0" borderId="19" xfId="4" applyNumberFormat="1" applyFont="1" applyBorder="1" applyAlignment="1">
      <alignment horizontal="left" vertical="center"/>
    </xf>
    <xf numFmtId="0" fontId="7" fillId="0" borderId="24" xfId="4" applyNumberFormat="1" applyFont="1" applyBorder="1" applyAlignment="1">
      <alignment horizontal="left" vertical="center"/>
    </xf>
    <xf numFmtId="0" fontId="28" fillId="0" borderId="0" xfId="4" applyNumberFormat="1" applyFont="1" applyAlignment="1">
      <alignment horizontal="center" vertical="center"/>
    </xf>
    <xf numFmtId="0" fontId="22" fillId="0" borderId="21" xfId="4" applyNumberFormat="1" applyFont="1" applyBorder="1" applyAlignment="1">
      <alignment horizontal="left" vertical="center"/>
    </xf>
    <xf numFmtId="0" fontId="5" fillId="0" borderId="66" xfId="4" applyNumberFormat="1" applyFont="1" applyBorder="1" applyAlignment="1">
      <alignment horizontal="center" vertical="center"/>
    </xf>
    <xf numFmtId="0" fontId="5" fillId="0" borderId="60" xfId="4" applyNumberFormat="1" applyFont="1" applyBorder="1" applyAlignment="1">
      <alignment horizontal="center" vertical="center"/>
    </xf>
    <xf numFmtId="0" fontId="5" fillId="0" borderId="67" xfId="4" applyNumberFormat="1" applyFont="1" applyBorder="1" applyAlignment="1">
      <alignment horizontal="center" vertical="center"/>
    </xf>
    <xf numFmtId="0" fontId="5" fillId="0" borderId="68" xfId="4" applyNumberFormat="1" applyFont="1" applyBorder="1" applyAlignment="1">
      <alignment horizontal="center" vertical="center"/>
    </xf>
    <xf numFmtId="0" fontId="5" fillId="0" borderId="55" xfId="4" applyNumberFormat="1" applyFont="1" applyBorder="1" applyAlignment="1">
      <alignment horizontal="center" vertical="center"/>
    </xf>
    <xf numFmtId="0" fontId="5" fillId="0" borderId="69" xfId="4" applyNumberFormat="1" applyFont="1" applyBorder="1" applyAlignment="1">
      <alignment horizontal="center" vertical="center"/>
    </xf>
    <xf numFmtId="0" fontId="9" fillId="0" borderId="13" xfId="9" applyNumberFormat="1" applyFont="1" applyBorder="1" applyAlignment="1">
      <alignment horizontal="center"/>
    </xf>
    <xf numFmtId="0" fontId="9" fillId="0" borderId="63" xfId="9" applyNumberFormat="1" applyFont="1" applyBorder="1" applyAlignment="1">
      <alignment horizontal="center"/>
    </xf>
    <xf numFmtId="0" fontId="15" fillId="0" borderId="15" xfId="9" applyNumberFormat="1" applyFont="1" applyBorder="1" applyAlignment="1">
      <alignment horizontal="center" vertical="center" wrapText="1"/>
    </xf>
    <xf numFmtId="0" fontId="15" fillId="0" borderId="37" xfId="9" applyNumberFormat="1" applyFont="1" applyBorder="1" applyAlignment="1">
      <alignment horizontal="center" vertical="center"/>
    </xf>
    <xf numFmtId="0" fontId="15" fillId="0" borderId="53" xfId="9" applyNumberFormat="1" applyFont="1" applyBorder="1" applyAlignment="1">
      <alignment horizontal="center" vertical="center"/>
    </xf>
    <xf numFmtId="0" fontId="9" fillId="0" borderId="9" xfId="9" applyNumberFormat="1" applyFont="1" applyBorder="1" applyAlignment="1">
      <alignment horizontal="center"/>
    </xf>
    <xf numFmtId="0" fontId="9" fillId="0" borderId="19" xfId="9" applyNumberFormat="1" applyFont="1" applyBorder="1" applyAlignment="1">
      <alignment horizontal="center"/>
    </xf>
    <xf numFmtId="0" fontId="9" fillId="0" borderId="17" xfId="9" applyNumberFormat="1" applyFont="1" applyBorder="1" applyAlignment="1">
      <alignment horizontal="center"/>
    </xf>
    <xf numFmtId="0" fontId="5" fillId="2" borderId="36" xfId="9" applyNumberFormat="1" applyFont="1" applyFill="1" applyBorder="1" applyAlignment="1">
      <alignment horizontal="left" vertical="center" shrinkToFit="1"/>
    </xf>
    <xf numFmtId="0" fontId="5" fillId="2" borderId="54" xfId="9" applyNumberFormat="1" applyFont="1" applyFill="1" applyBorder="1" applyAlignment="1">
      <alignment horizontal="left" vertical="center" shrinkToFit="1"/>
    </xf>
    <xf numFmtId="0" fontId="1" fillId="0" borderId="13" xfId="9" applyNumberFormat="1" applyBorder="1" applyAlignment="1">
      <alignment horizontal="center"/>
    </xf>
    <xf numFmtId="0" fontId="1" fillId="0" borderId="63" xfId="9" applyNumberFormat="1" applyBorder="1" applyAlignment="1">
      <alignment horizontal="center"/>
    </xf>
    <xf numFmtId="0" fontId="9" fillId="9" borderId="13" xfId="9" applyNumberFormat="1" applyFont="1" applyFill="1" applyBorder="1" applyAlignment="1">
      <alignment horizontal="center"/>
    </xf>
    <xf numFmtId="0" fontId="9" fillId="9" borderId="63" xfId="9" applyNumberFormat="1" applyFont="1" applyFill="1" applyBorder="1" applyAlignment="1">
      <alignment horizontal="center"/>
    </xf>
    <xf numFmtId="0" fontId="1" fillId="0" borderId="2" xfId="9" applyNumberFormat="1" applyBorder="1" applyAlignment="1">
      <alignment horizontal="center"/>
    </xf>
    <xf numFmtId="0" fontId="1" fillId="0" borderId="65" xfId="9" applyNumberFormat="1" applyBorder="1" applyAlignment="1">
      <alignment horizontal="center"/>
    </xf>
    <xf numFmtId="0" fontId="7" fillId="0" borderId="9" xfId="9" applyNumberFormat="1" applyFont="1" applyFill="1" applyBorder="1" applyAlignment="1">
      <alignment horizontal="left" vertical="center"/>
    </xf>
    <xf numFmtId="0" fontId="7" fillId="0" borderId="24" xfId="9" applyNumberFormat="1" applyFont="1" applyFill="1" applyBorder="1" applyAlignment="1">
      <alignment horizontal="left" vertical="center"/>
    </xf>
    <xf numFmtId="0" fontId="7" fillId="0" borderId="23" xfId="9" applyNumberFormat="1" applyFont="1" applyFill="1" applyBorder="1" applyAlignment="1">
      <alignment horizontal="left" vertical="center"/>
    </xf>
    <xf numFmtId="0" fontId="7" fillId="0" borderId="19" xfId="9" applyNumberFormat="1" applyFont="1" applyFill="1" applyBorder="1" applyAlignment="1">
      <alignment horizontal="left" vertical="center"/>
    </xf>
    <xf numFmtId="0" fontId="5" fillId="2" borderId="9" xfId="9" applyNumberFormat="1" applyFont="1" applyFill="1" applyBorder="1" applyAlignment="1">
      <alignment horizontal="left" vertical="center" shrinkToFit="1"/>
    </xf>
    <xf numFmtId="0" fontId="5" fillId="2" borderId="19" xfId="9" applyNumberFormat="1" applyFont="1" applyFill="1" applyBorder="1" applyAlignment="1">
      <alignment horizontal="left" vertical="center" shrinkToFit="1"/>
    </xf>
    <xf numFmtId="0" fontId="7" fillId="0" borderId="10" xfId="9" applyNumberFormat="1" applyFont="1" applyFill="1" applyBorder="1" applyAlignment="1">
      <alignment horizontal="left" vertical="center"/>
    </xf>
    <xf numFmtId="0" fontId="7" fillId="0" borderId="31" xfId="9" applyNumberFormat="1" applyFont="1" applyFill="1" applyBorder="1" applyAlignment="1">
      <alignment horizontal="left" vertical="center"/>
    </xf>
    <xf numFmtId="0" fontId="15" fillId="0" borderId="15" xfId="9" applyNumberFormat="1" applyFont="1" applyBorder="1" applyAlignment="1">
      <alignment horizontal="center" wrapText="1"/>
    </xf>
    <xf numFmtId="0" fontId="15" fillId="0" borderId="37" xfId="9" applyNumberFormat="1" applyFont="1" applyBorder="1" applyAlignment="1">
      <alignment horizontal="center"/>
    </xf>
    <xf numFmtId="0" fontId="15" fillId="0" borderId="53" xfId="9" applyNumberFormat="1" applyFont="1" applyBorder="1" applyAlignment="1">
      <alignment horizontal="center"/>
    </xf>
    <xf numFmtId="0" fontId="15" fillId="0" borderId="16" xfId="9" applyNumberFormat="1" applyFont="1" applyBorder="1" applyAlignment="1">
      <alignment horizontal="center" wrapText="1"/>
    </xf>
    <xf numFmtId="0" fontId="15" fillId="0" borderId="0" xfId="9" applyNumberFormat="1" applyFont="1" applyBorder="1" applyAlignment="1">
      <alignment horizontal="center"/>
    </xf>
    <xf numFmtId="0" fontId="15" fillId="0" borderId="56" xfId="9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37" fillId="9" borderId="9" xfId="9" applyNumberFormat="1" applyFont="1" applyFill="1" applyBorder="1" applyAlignment="1">
      <alignment horizontal="center" vertical="center" shrinkToFit="1"/>
    </xf>
    <xf numFmtId="0" fontId="37" fillId="9" borderId="19" xfId="9" applyNumberFormat="1" applyFont="1" applyFill="1" applyBorder="1" applyAlignment="1">
      <alignment horizontal="center" vertical="center" shrinkToFit="1"/>
    </xf>
    <xf numFmtId="0" fontId="37" fillId="2" borderId="9" xfId="9" applyNumberFormat="1" applyFont="1" applyFill="1" applyBorder="1" applyAlignment="1">
      <alignment horizontal="center" vertical="center" shrinkToFit="1"/>
    </xf>
    <xf numFmtId="0" fontId="37" fillId="2" borderId="19" xfId="9" applyNumberFormat="1" applyFont="1" applyFill="1" applyBorder="1" applyAlignment="1">
      <alignment horizontal="center" vertical="center" shrinkToFit="1"/>
    </xf>
    <xf numFmtId="0" fontId="39" fillId="2" borderId="9" xfId="9" applyNumberFormat="1" applyFont="1" applyFill="1" applyBorder="1" applyAlignment="1">
      <alignment horizontal="left" vertical="center" shrinkToFit="1"/>
    </xf>
    <xf numFmtId="0" fontId="39" fillId="2" borderId="19" xfId="9" applyNumberFormat="1" applyFont="1" applyFill="1" applyBorder="1" applyAlignment="1">
      <alignment horizontal="left" vertical="center" shrinkToFit="1"/>
    </xf>
    <xf numFmtId="0" fontId="5" fillId="0" borderId="64" xfId="9" applyNumberFormat="1" applyFont="1" applyFill="1" applyBorder="1" applyAlignment="1">
      <alignment horizontal="left" vertical="center"/>
    </xf>
    <xf numFmtId="0" fontId="5" fillId="0" borderId="11" xfId="9" applyNumberFormat="1" applyFont="1" applyFill="1" applyBorder="1" applyAlignment="1">
      <alignment horizontal="left" vertical="center"/>
    </xf>
    <xf numFmtId="0" fontId="5" fillId="0" borderId="31" xfId="9" applyNumberFormat="1" applyFont="1" applyFill="1" applyBorder="1" applyAlignment="1">
      <alignment horizontal="left" vertical="center"/>
    </xf>
    <xf numFmtId="0" fontId="4" fillId="0" borderId="19" xfId="9" applyNumberFormat="1" applyFont="1" applyFill="1" applyBorder="1" applyAlignment="1">
      <alignment horizontal="left" vertical="center"/>
    </xf>
    <xf numFmtId="0" fontId="4" fillId="0" borderId="24" xfId="9" applyNumberFormat="1" applyFont="1" applyFill="1" applyBorder="1" applyAlignment="1">
      <alignment horizontal="left" vertical="center"/>
    </xf>
    <xf numFmtId="0" fontId="4" fillId="0" borderId="41" xfId="9" applyNumberFormat="1" applyFont="1" applyFill="1" applyBorder="1" applyAlignment="1">
      <alignment horizontal="center" vertical="center"/>
    </xf>
    <xf numFmtId="0" fontId="9" fillId="0" borderId="41" xfId="9" applyNumberFormat="1" applyFont="1" applyFill="1" applyBorder="1" applyAlignment="1">
      <alignment horizontal="center" vertical="center"/>
    </xf>
    <xf numFmtId="0" fontId="9" fillId="0" borderId="74" xfId="9" applyNumberFormat="1" applyFont="1" applyFill="1" applyBorder="1" applyAlignment="1">
      <alignment horizontal="center" vertical="center"/>
    </xf>
    <xf numFmtId="0" fontId="9" fillId="0" borderId="2" xfId="9" applyNumberFormat="1" applyFont="1" applyFill="1" applyBorder="1" applyAlignment="1">
      <alignment horizontal="center" vertical="center"/>
    </xf>
    <xf numFmtId="0" fontId="9" fillId="0" borderId="65" xfId="9" applyNumberFormat="1" applyFont="1" applyFill="1" applyBorder="1" applyAlignment="1">
      <alignment horizontal="center" vertical="center"/>
    </xf>
    <xf numFmtId="0" fontId="29" fillId="0" borderId="21" xfId="9" applyNumberFormat="1" applyFont="1" applyFill="1" applyBorder="1" applyAlignment="1">
      <alignment horizontal="left" vertical="center"/>
    </xf>
    <xf numFmtId="0" fontId="21" fillId="0" borderId="66" xfId="9" applyNumberFormat="1" applyFont="1" applyFill="1" applyBorder="1" applyAlignment="1">
      <alignment horizontal="center" vertical="center"/>
    </xf>
    <xf numFmtId="0" fontId="21" fillId="0" borderId="60" xfId="9" applyNumberFormat="1" applyFont="1" applyFill="1" applyBorder="1" applyAlignment="1">
      <alignment horizontal="center" vertical="center"/>
    </xf>
    <xf numFmtId="0" fontId="21" fillId="0" borderId="69" xfId="9" applyNumberFormat="1" applyFont="1" applyFill="1" applyBorder="1" applyAlignment="1">
      <alignment horizontal="center" vertical="center"/>
    </xf>
    <xf numFmtId="0" fontId="5" fillId="0" borderId="71" xfId="9" applyNumberFormat="1" applyFont="1" applyFill="1" applyBorder="1" applyAlignment="1">
      <alignment horizontal="center" vertical="center" wrapText="1"/>
    </xf>
    <xf numFmtId="0" fontId="5" fillId="0" borderId="39" xfId="9" applyNumberFormat="1" applyFont="1" applyFill="1" applyBorder="1" applyAlignment="1">
      <alignment horizontal="center" vertical="center"/>
    </xf>
    <xf numFmtId="0" fontId="21" fillId="0" borderId="71" xfId="9" applyNumberFormat="1" applyFont="1" applyFill="1" applyBorder="1" applyAlignment="1">
      <alignment horizontal="center" vertical="center" wrapText="1"/>
    </xf>
    <xf numFmtId="0" fontId="21" fillId="0" borderId="39" xfId="9" applyNumberFormat="1" applyFont="1" applyFill="1" applyBorder="1" applyAlignment="1">
      <alignment horizontal="center" vertical="center" wrapText="1"/>
    </xf>
    <xf numFmtId="176" fontId="5" fillId="0" borderId="70" xfId="9" applyNumberFormat="1" applyFont="1" applyFill="1" applyBorder="1" applyAlignment="1">
      <alignment horizontal="center" vertical="center" wrapText="1"/>
    </xf>
    <xf numFmtId="176" fontId="5" fillId="0" borderId="58" xfId="9" applyNumberFormat="1" applyFont="1" applyFill="1" applyBorder="1" applyAlignment="1">
      <alignment horizontal="center" vertical="center"/>
    </xf>
    <xf numFmtId="190" fontId="5" fillId="0" borderId="71" xfId="9" applyNumberFormat="1" applyFont="1" applyFill="1" applyBorder="1" applyAlignment="1">
      <alignment horizontal="center" vertical="center" wrapText="1"/>
    </xf>
    <xf numFmtId="190" fontId="5" fillId="0" borderId="39" xfId="9" applyNumberFormat="1" applyFont="1" applyFill="1" applyBorder="1" applyAlignment="1">
      <alignment horizontal="center" vertical="center"/>
    </xf>
    <xf numFmtId="176" fontId="21" fillId="0" borderId="72" xfId="9" applyNumberFormat="1" applyFont="1" applyFill="1" applyBorder="1" applyAlignment="1">
      <alignment horizontal="center" vertical="center" wrapText="1"/>
    </xf>
    <xf numFmtId="176" fontId="21" fillId="0" borderId="73" xfId="9" applyNumberFormat="1" applyFont="1" applyFill="1" applyBorder="1" applyAlignment="1">
      <alignment horizontal="center" vertical="center"/>
    </xf>
    <xf numFmtId="0" fontId="9" fillId="0" borderId="41" xfId="9" applyNumberFormat="1" applyFont="1" applyBorder="1" applyAlignment="1">
      <alignment horizontal="center"/>
    </xf>
    <xf numFmtId="0" fontId="9" fillId="0" borderId="74" xfId="9" applyNumberFormat="1" applyFont="1" applyBorder="1" applyAlignment="1">
      <alignment horizontal="center"/>
    </xf>
    <xf numFmtId="0" fontId="9" fillId="0" borderId="59" xfId="9" applyNumberFormat="1" applyFont="1" applyBorder="1" applyAlignment="1">
      <alignment horizontal="center" vertical="center"/>
    </xf>
    <xf numFmtId="0" fontId="9" fillId="0" borderId="75" xfId="9" applyNumberFormat="1" applyFont="1" applyBorder="1" applyAlignment="1">
      <alignment horizontal="center" vertical="center"/>
    </xf>
    <xf numFmtId="0" fontId="9" fillId="0" borderId="76" xfId="9" applyNumberFormat="1" applyFont="1" applyBorder="1" applyAlignment="1">
      <alignment horizontal="center" vertical="center"/>
    </xf>
    <xf numFmtId="0" fontId="9" fillId="0" borderId="35" xfId="9" applyNumberFormat="1" applyFont="1" applyBorder="1" applyAlignment="1">
      <alignment horizontal="center" vertical="center"/>
    </xf>
    <xf numFmtId="0" fontId="9" fillId="0" borderId="21" xfId="9" applyNumberFormat="1" applyFont="1" applyBorder="1" applyAlignment="1">
      <alignment horizontal="center" vertical="center"/>
    </xf>
    <xf numFmtId="0" fontId="9" fillId="0" borderId="61" xfId="9" applyNumberFormat="1" applyFont="1" applyBorder="1" applyAlignment="1">
      <alignment horizontal="center" vertical="center"/>
    </xf>
    <xf numFmtId="0" fontId="15" fillId="0" borderId="13" xfId="9" applyNumberFormat="1" applyFont="1" applyBorder="1" applyAlignment="1">
      <alignment horizontal="center"/>
    </xf>
    <xf numFmtId="0" fontId="15" fillId="0" borderId="63" xfId="9" applyNumberFormat="1" applyFont="1" applyBorder="1" applyAlignment="1">
      <alignment horizontal="center"/>
    </xf>
    <xf numFmtId="0" fontId="7" fillId="9" borderId="14" xfId="0" applyNumberFormat="1" applyFont="1" applyFill="1" applyBorder="1" applyAlignment="1">
      <alignment horizontal="center" vertical="center" wrapText="1"/>
    </xf>
    <xf numFmtId="0" fontId="7" fillId="9" borderId="8" xfId="0" applyNumberFormat="1" applyFont="1" applyFill="1" applyBorder="1" applyAlignment="1">
      <alignment horizontal="center" vertical="center" wrapText="1"/>
    </xf>
    <xf numFmtId="0" fontId="7" fillId="9" borderId="37" xfId="0" applyNumberFormat="1" applyFont="1" applyFill="1" applyBorder="1" applyAlignment="1">
      <alignment horizontal="center" vertical="center" wrapText="1"/>
    </xf>
    <xf numFmtId="0" fontId="7" fillId="9" borderId="0" xfId="0" applyNumberFormat="1" applyFont="1" applyFill="1" applyBorder="1" applyAlignment="1">
      <alignment horizontal="center" vertical="center" wrapText="1"/>
    </xf>
    <xf numFmtId="0" fontId="35" fillId="9" borderId="9" xfId="9" applyFont="1" applyFill="1" applyBorder="1" applyAlignment="1">
      <alignment vertical="center"/>
    </xf>
    <xf numFmtId="0" fontId="35" fillId="9" borderId="19" xfId="9" applyFont="1" applyFill="1" applyBorder="1" applyAlignment="1">
      <alignment vertical="center"/>
    </xf>
    <xf numFmtId="0" fontId="7" fillId="9" borderId="15" xfId="9" applyNumberFormat="1" applyFont="1" applyFill="1" applyBorder="1" applyAlignment="1">
      <alignment horizontal="left" vertical="center"/>
    </xf>
    <xf numFmtId="0" fontId="7" fillId="9" borderId="32" xfId="9" applyNumberFormat="1" applyFont="1" applyFill="1" applyBorder="1" applyAlignment="1">
      <alignment horizontal="left" vertical="center"/>
    </xf>
    <xf numFmtId="0" fontId="7" fillId="9" borderId="33" xfId="9" applyNumberFormat="1" applyFont="1" applyFill="1" applyBorder="1" applyAlignment="1">
      <alignment horizontal="left" vertical="center"/>
    </xf>
    <xf numFmtId="0" fontId="7" fillId="9" borderId="37" xfId="9" applyNumberFormat="1" applyFont="1" applyFill="1" applyBorder="1" applyAlignment="1">
      <alignment horizontal="left" vertical="center"/>
    </xf>
    <xf numFmtId="0" fontId="7" fillId="9" borderId="9" xfId="9" applyNumberFormat="1" applyFont="1" applyFill="1" applyBorder="1" applyAlignment="1">
      <alignment horizontal="left" vertical="center"/>
    </xf>
    <xf numFmtId="0" fontId="7" fillId="9" borderId="24" xfId="9" applyNumberFormat="1" applyFont="1" applyFill="1" applyBorder="1" applyAlignment="1">
      <alignment horizontal="left" vertical="center"/>
    </xf>
    <xf numFmtId="0" fontId="9" fillId="0" borderId="13" xfId="9" applyNumberFormat="1" applyFont="1" applyBorder="1" applyAlignment="1">
      <alignment horizontal="center" vertical="center"/>
    </xf>
    <xf numFmtId="0" fontId="9" fillId="0" borderId="45" xfId="9" applyNumberFormat="1" applyFont="1" applyBorder="1" applyAlignment="1">
      <alignment horizontal="center" vertical="center"/>
    </xf>
    <xf numFmtId="0" fontId="7" fillId="9" borderId="7" xfId="9" applyNumberFormat="1" applyFont="1" applyFill="1" applyBorder="1" applyAlignment="1">
      <alignment horizontal="left" vertical="center"/>
    </xf>
    <xf numFmtId="0" fontId="7" fillId="9" borderId="0" xfId="9" applyNumberFormat="1" applyFont="1" applyFill="1" applyBorder="1" applyAlignment="1">
      <alignment horizontal="left" vertical="center"/>
    </xf>
    <xf numFmtId="0" fontId="7" fillId="9" borderId="20" xfId="9" applyNumberFormat="1" applyFont="1" applyFill="1" applyBorder="1" applyAlignment="1">
      <alignment horizontal="left" vertical="center"/>
    </xf>
    <xf numFmtId="0" fontId="9" fillId="0" borderId="13" xfId="9" applyNumberFormat="1" applyFont="1" applyBorder="1" applyAlignment="1">
      <alignment horizontal="center" wrapText="1"/>
    </xf>
    <xf numFmtId="0" fontId="9" fillId="0" borderId="45" xfId="9" applyNumberFormat="1" applyFont="1" applyBorder="1" applyAlignment="1">
      <alignment horizontal="center"/>
    </xf>
    <xf numFmtId="0" fontId="1" fillId="0" borderId="13" xfId="9" applyNumberFormat="1" applyBorder="1" applyAlignment="1">
      <alignment horizontal="center" vertical="center"/>
    </xf>
    <xf numFmtId="0" fontId="1" fillId="0" borderId="45" xfId="9" applyNumberFormat="1" applyBorder="1" applyAlignment="1">
      <alignment horizontal="center" vertical="center"/>
    </xf>
    <xf numFmtId="41" fontId="7" fillId="9" borderId="19" xfId="7" applyNumberFormat="1" applyFont="1" applyFill="1" applyBorder="1" applyAlignment="1">
      <alignment vertical="center"/>
    </xf>
    <xf numFmtId="0" fontId="7" fillId="9" borderId="64" xfId="9" applyNumberFormat="1" applyFont="1" applyFill="1" applyBorder="1" applyAlignment="1">
      <alignment horizontal="left" vertical="center"/>
    </xf>
    <xf numFmtId="0" fontId="7" fillId="9" borderId="11" xfId="9" applyNumberFormat="1" applyFont="1" applyFill="1" applyBorder="1" applyAlignment="1">
      <alignment horizontal="left" vertical="center"/>
    </xf>
    <xf numFmtId="0" fontId="7" fillId="9" borderId="31" xfId="9" applyNumberFormat="1" applyFont="1" applyFill="1" applyBorder="1" applyAlignment="1">
      <alignment horizontal="left" vertical="center"/>
    </xf>
    <xf numFmtId="0" fontId="7" fillId="9" borderId="10" xfId="9" applyNumberFormat="1" applyFont="1" applyFill="1" applyBorder="1" applyAlignment="1">
      <alignment horizontal="left" vertical="center"/>
    </xf>
    <xf numFmtId="0" fontId="7" fillId="9" borderId="23" xfId="9" applyNumberFormat="1" applyFont="1" applyFill="1" applyBorder="1" applyAlignment="1">
      <alignment horizontal="left" vertical="center"/>
    </xf>
    <xf numFmtId="0" fontId="7" fillId="9" borderId="19" xfId="9" applyNumberFormat="1" applyFont="1" applyFill="1" applyBorder="1" applyAlignment="1">
      <alignment horizontal="left" vertical="center"/>
    </xf>
    <xf numFmtId="0" fontId="9" fillId="0" borderId="15" xfId="9" applyNumberFormat="1" applyFont="1" applyBorder="1" applyAlignment="1">
      <alignment horizontal="center" vertical="center"/>
    </xf>
    <xf numFmtId="0" fontId="9" fillId="0" borderId="48" xfId="9" applyNumberFormat="1" applyFont="1" applyBorder="1" applyAlignment="1">
      <alignment horizontal="center" vertical="center"/>
    </xf>
    <xf numFmtId="0" fontId="9" fillId="0" borderId="16" xfId="9" applyNumberFormat="1" applyFont="1" applyBorder="1" applyAlignment="1">
      <alignment horizontal="center" vertical="center"/>
    </xf>
    <xf numFmtId="0" fontId="9" fillId="0" borderId="49" xfId="9" applyNumberFormat="1" applyFont="1" applyBorder="1" applyAlignment="1">
      <alignment horizontal="center" vertical="center"/>
    </xf>
    <xf numFmtId="176" fontId="17" fillId="0" borderId="77" xfId="9" applyNumberFormat="1" applyFont="1" applyBorder="1" applyAlignment="1">
      <alignment horizontal="center" vertical="center"/>
    </xf>
    <xf numFmtId="176" fontId="17" fillId="0" borderId="78" xfId="9" applyNumberFormat="1" applyFont="1" applyBorder="1" applyAlignment="1">
      <alignment horizontal="center" vertical="center"/>
    </xf>
    <xf numFmtId="0" fontId="17" fillId="0" borderId="77" xfId="9" applyNumberFormat="1" applyFont="1" applyBorder="1" applyAlignment="1">
      <alignment horizontal="center" vertical="center"/>
    </xf>
    <xf numFmtId="0" fontId="17" fillId="0" borderId="78" xfId="9" applyNumberFormat="1" applyFont="1" applyBorder="1" applyAlignment="1">
      <alignment horizontal="center" vertical="center"/>
    </xf>
    <xf numFmtId="0" fontId="17" fillId="0" borderId="79" xfId="9" applyNumberFormat="1" applyFont="1" applyBorder="1" applyAlignment="1">
      <alignment horizontal="center" vertical="center"/>
    </xf>
    <xf numFmtId="0" fontId="17" fillId="0" borderId="80" xfId="9" applyNumberFormat="1" applyFont="1" applyBorder="1" applyAlignment="1">
      <alignment horizontal="center" vertical="center"/>
    </xf>
    <xf numFmtId="0" fontId="21" fillId="9" borderId="71" xfId="9" applyNumberFormat="1" applyFont="1" applyFill="1" applyBorder="1" applyAlignment="1">
      <alignment horizontal="center" vertical="center" wrapText="1"/>
    </xf>
    <xf numFmtId="0" fontId="21" fillId="9" borderId="39" xfId="9" applyNumberFormat="1" applyFont="1" applyFill="1" applyBorder="1" applyAlignment="1">
      <alignment horizontal="center" vertical="center" wrapText="1"/>
    </xf>
    <xf numFmtId="0" fontId="4" fillId="9" borderId="59" xfId="9" applyNumberFormat="1" applyFont="1" applyFill="1" applyBorder="1" applyAlignment="1">
      <alignment horizontal="center" vertical="center"/>
    </xf>
    <xf numFmtId="0" fontId="4" fillId="9" borderId="75" xfId="9" applyNumberFormat="1" applyFont="1" applyFill="1" applyBorder="1" applyAlignment="1">
      <alignment horizontal="center" vertical="center"/>
    </xf>
    <xf numFmtId="0" fontId="4" fillId="9" borderId="76" xfId="9" applyNumberFormat="1" applyFont="1" applyFill="1" applyBorder="1" applyAlignment="1">
      <alignment horizontal="center" vertical="center"/>
    </xf>
    <xf numFmtId="0" fontId="4" fillId="9" borderId="35" xfId="9" applyNumberFormat="1" applyFont="1" applyFill="1" applyBorder="1" applyAlignment="1">
      <alignment horizontal="center" vertical="center"/>
    </xf>
    <xf numFmtId="0" fontId="4" fillId="9" borderId="21" xfId="9" applyNumberFormat="1" applyFont="1" applyFill="1" applyBorder="1" applyAlignment="1">
      <alignment horizontal="center" vertical="center"/>
    </xf>
    <xf numFmtId="0" fontId="4" fillId="9" borderId="61" xfId="9" applyNumberFormat="1" applyFont="1" applyFill="1" applyBorder="1" applyAlignment="1">
      <alignment horizontal="center" vertical="center"/>
    </xf>
    <xf numFmtId="0" fontId="21" fillId="9" borderId="66" xfId="9" applyNumberFormat="1" applyFont="1" applyFill="1" applyBorder="1" applyAlignment="1">
      <alignment horizontal="center" vertical="center"/>
    </xf>
    <xf numFmtId="0" fontId="21" fillId="9" borderId="60" xfId="9" applyNumberFormat="1" applyFont="1" applyFill="1" applyBorder="1" applyAlignment="1">
      <alignment horizontal="center" vertical="center"/>
    </xf>
    <xf numFmtId="0" fontId="21" fillId="9" borderId="69" xfId="9" applyNumberFormat="1" applyFont="1" applyFill="1" applyBorder="1" applyAlignment="1">
      <alignment horizontal="center" vertical="center"/>
    </xf>
    <xf numFmtId="0" fontId="5" fillId="9" borderId="59" xfId="9" applyNumberFormat="1" applyFont="1" applyFill="1" applyBorder="1" applyAlignment="1">
      <alignment horizontal="center" vertical="center" wrapText="1"/>
    </xf>
    <xf numFmtId="0" fontId="5" fillId="9" borderId="35" xfId="9" applyNumberFormat="1" applyFont="1" applyFill="1" applyBorder="1" applyAlignment="1">
      <alignment horizontal="center" vertical="center"/>
    </xf>
    <xf numFmtId="0" fontId="5" fillId="9" borderId="64" xfId="9" applyNumberFormat="1" applyFont="1" applyFill="1" applyBorder="1" applyAlignment="1">
      <alignment horizontal="left" vertical="center"/>
    </xf>
    <xf numFmtId="0" fontId="5" fillId="9" borderId="11" xfId="9" applyNumberFormat="1" applyFont="1" applyFill="1" applyBorder="1" applyAlignment="1">
      <alignment horizontal="left" vertical="center"/>
    </xf>
    <xf numFmtId="0" fontId="5" fillId="9" borderId="31" xfId="9" applyNumberFormat="1" applyFont="1" applyFill="1" applyBorder="1" applyAlignment="1">
      <alignment horizontal="left" vertical="center"/>
    </xf>
    <xf numFmtId="0" fontId="9" fillId="3" borderId="13" xfId="9" applyNumberFormat="1" applyFont="1" applyFill="1" applyBorder="1" applyAlignment="1">
      <alignment horizontal="center" vertical="center" wrapText="1"/>
    </xf>
    <xf numFmtId="0" fontId="9" fillId="3" borderId="45" xfId="9" applyNumberFormat="1" applyFont="1" applyFill="1" applyBorder="1" applyAlignment="1">
      <alignment horizontal="center" vertical="center"/>
    </xf>
    <xf numFmtId="0" fontId="9" fillId="3" borderId="13" xfId="9" applyNumberFormat="1" applyFont="1" applyFill="1" applyBorder="1" applyAlignment="1">
      <alignment horizontal="center" vertical="center"/>
    </xf>
    <xf numFmtId="41" fontId="38" fillId="9" borderId="19" xfId="2" applyNumberFormat="1" applyFont="1" applyFill="1" applyBorder="1" applyAlignment="1">
      <alignment horizontal="center" vertical="center"/>
    </xf>
    <xf numFmtId="0" fontId="9" fillId="0" borderId="14" xfId="9" applyNumberFormat="1" applyFont="1" applyBorder="1" applyAlignment="1">
      <alignment horizontal="left" vertical="center"/>
    </xf>
    <xf numFmtId="0" fontId="9" fillId="0" borderId="12" xfId="9" applyNumberFormat="1" applyFont="1" applyBorder="1" applyAlignment="1">
      <alignment horizontal="left" vertical="center"/>
    </xf>
    <xf numFmtId="3" fontId="7" fillId="9" borderId="14" xfId="2" applyNumberFormat="1" applyFont="1" applyFill="1" applyBorder="1" applyAlignment="1">
      <alignment horizontal="center" vertical="center"/>
    </xf>
    <xf numFmtId="3" fontId="7" fillId="9" borderId="8" xfId="2" applyNumberFormat="1" applyFont="1" applyFill="1" applyBorder="1" applyAlignment="1">
      <alignment horizontal="center" vertical="center"/>
    </xf>
    <xf numFmtId="3" fontId="7" fillId="9" borderId="12" xfId="2" applyNumberFormat="1" applyFont="1" applyFill="1" applyBorder="1" applyAlignment="1">
      <alignment horizontal="center" vertical="center"/>
    </xf>
    <xf numFmtId="0" fontId="9" fillId="2" borderId="13" xfId="9" applyNumberFormat="1" applyFont="1" applyFill="1" applyBorder="1" applyAlignment="1">
      <alignment horizontal="center" vertical="center" wrapText="1"/>
    </xf>
    <xf numFmtId="0" fontId="9" fillId="2" borderId="45" xfId="9" applyNumberFormat="1" applyFont="1" applyFill="1" applyBorder="1" applyAlignment="1">
      <alignment horizontal="center" vertical="center"/>
    </xf>
    <xf numFmtId="0" fontId="15" fillId="0" borderId="13" xfId="9" applyNumberFormat="1" applyFont="1" applyBorder="1" applyAlignment="1">
      <alignment horizontal="center" vertical="center"/>
    </xf>
    <xf numFmtId="0" fontId="15" fillId="0" borderId="45" xfId="9" applyNumberFormat="1" applyFont="1" applyBorder="1" applyAlignment="1">
      <alignment horizontal="center" vertical="center"/>
    </xf>
    <xf numFmtId="0" fontId="15" fillId="0" borderId="48" xfId="9" applyNumberFormat="1" applyFont="1" applyBorder="1" applyAlignment="1">
      <alignment horizontal="center" vertical="center"/>
    </xf>
    <xf numFmtId="0" fontId="15" fillId="0" borderId="16" xfId="9" applyNumberFormat="1" applyFont="1" applyBorder="1" applyAlignment="1">
      <alignment horizontal="center" vertical="center" wrapText="1"/>
    </xf>
    <xf numFmtId="0" fontId="15" fillId="0" borderId="49" xfId="9" applyNumberFormat="1" applyFont="1" applyBorder="1" applyAlignment="1">
      <alignment horizontal="center" vertical="center"/>
    </xf>
    <xf numFmtId="0" fontId="15" fillId="0" borderId="16" xfId="9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19" fillId="2" borderId="15" xfId="9" applyNumberFormat="1" applyFont="1" applyFill="1" applyBorder="1" applyAlignment="1">
      <alignment horizontal="center" vertical="center" wrapText="1"/>
    </xf>
    <xf numFmtId="0" fontId="19" fillId="2" borderId="48" xfId="9" applyNumberFormat="1" applyFont="1" applyFill="1" applyBorder="1" applyAlignment="1">
      <alignment horizontal="center" vertical="center" wrapText="1"/>
    </xf>
    <xf numFmtId="0" fontId="19" fillId="2" borderId="16" xfId="9" applyNumberFormat="1" applyFont="1" applyFill="1" applyBorder="1" applyAlignment="1">
      <alignment horizontal="center" vertical="center" wrapText="1"/>
    </xf>
    <xf numFmtId="0" fontId="19" fillId="2" borderId="49" xfId="9" applyNumberFormat="1" applyFont="1" applyFill="1" applyBorder="1" applyAlignment="1">
      <alignment horizontal="center" vertical="center" wrapText="1"/>
    </xf>
    <xf numFmtId="0" fontId="19" fillId="2" borderId="10" xfId="9" applyNumberFormat="1" applyFont="1" applyFill="1" applyBorder="1" applyAlignment="1">
      <alignment horizontal="center" vertical="center" wrapText="1"/>
    </xf>
    <xf numFmtId="0" fontId="19" fillId="2" borderId="50" xfId="9" applyNumberFormat="1" applyFont="1" applyFill="1" applyBorder="1" applyAlignment="1">
      <alignment horizontal="center" vertical="center" wrapText="1"/>
    </xf>
    <xf numFmtId="0" fontId="9" fillId="0" borderId="9" xfId="9" applyNumberFormat="1" applyFont="1" applyBorder="1" applyAlignment="1">
      <alignment horizontal="center" vertical="center"/>
    </xf>
    <xf numFmtId="0" fontId="9" fillId="0" borderId="62" xfId="9" applyNumberFormat="1" applyFont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 wrapText="1"/>
    </xf>
    <xf numFmtId="3" fontId="23" fillId="9" borderId="14" xfId="0" applyNumberFormat="1" applyFont="1" applyFill="1" applyBorder="1" applyAlignment="1">
      <alignment horizontal="center" vertical="center" wrapText="1"/>
    </xf>
    <xf numFmtId="3" fontId="23" fillId="9" borderId="12" xfId="0" applyNumberFormat="1" applyFont="1" applyFill="1" applyBorder="1" applyAlignment="1">
      <alignment horizontal="center" vertical="center" wrapText="1"/>
    </xf>
    <xf numFmtId="41" fontId="7" fillId="9" borderId="14" xfId="2" applyNumberFormat="1" applyFont="1" applyFill="1" applyBorder="1" applyAlignment="1">
      <alignment horizontal="center" vertical="center"/>
    </xf>
    <xf numFmtId="41" fontId="7" fillId="9" borderId="12" xfId="2" applyNumberFormat="1" applyFont="1" applyFill="1" applyBorder="1" applyAlignment="1">
      <alignment horizontal="center" vertical="center"/>
    </xf>
  </cellXfs>
  <cellStyles count="25">
    <cellStyle name="백분율 2" xfId="1"/>
    <cellStyle name="쉼표 [0]" xfId="24" builtinId="6"/>
    <cellStyle name="쉼표 [0] 2" xfId="2"/>
    <cellStyle name="쉼표 [0] 2 2" xfId="5"/>
    <cellStyle name="쉼표 [0] 3" xfId="3"/>
    <cellStyle name="쉼표 [0] 4" xfId="8"/>
    <cellStyle name="쉼표 [0] 4 2" xfId="15"/>
    <cellStyle name="쉼표 [0] 4 3" xfId="12"/>
    <cellStyle name="쉼표 [0] 4 4" xfId="18"/>
    <cellStyle name="쉼표 [0] 4 5" xfId="19"/>
    <cellStyle name="쉼표 [0] 4 6" xfId="20"/>
    <cellStyle name="쉼표 [0] 5" xfId="22"/>
    <cellStyle name="표준" xfId="0" builtinId="0"/>
    <cellStyle name="표준 2" xfId="4"/>
    <cellStyle name="표준 3" xfId="6"/>
    <cellStyle name="표준 4" xfId="7"/>
    <cellStyle name="표준 4 2" xfId="14"/>
    <cellStyle name="표준 4 3" xfId="13"/>
    <cellStyle name="표준 4 4" xfId="11"/>
    <cellStyle name="표준 4 5" xfId="16"/>
    <cellStyle name="표준 4 6" xfId="17"/>
    <cellStyle name="표준 4 7" xfId="21"/>
    <cellStyle name="표준 5" xfId="10"/>
    <cellStyle name="표준 6" xfId="23"/>
    <cellStyle name="표준_2003년 복지관 예산서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85" zoomScaleSheetLayoutView="85" workbookViewId="0">
      <selection activeCell="J15" sqref="J15"/>
    </sheetView>
  </sheetViews>
  <sheetFormatPr defaultRowHeight="14.25" x14ac:dyDescent="0.3"/>
  <cols>
    <col min="1" max="1" width="7.75" style="140" bestFit="1" customWidth="1"/>
    <col min="2" max="2" width="17.75" style="140" customWidth="1"/>
    <col min="3" max="3" width="21.125" style="140" customWidth="1"/>
    <col min="4" max="4" width="8.75" style="140" customWidth="1"/>
    <col min="5" max="6" width="17.75" style="140" customWidth="1"/>
    <col min="7" max="7" width="8.75" style="140" customWidth="1"/>
    <col min="8" max="8" width="9" style="140"/>
    <col min="9" max="9" width="14.5" style="140" bestFit="1" customWidth="1"/>
    <col min="10" max="11" width="9" style="140"/>
    <col min="12" max="12" width="17.5" style="140" bestFit="1" customWidth="1"/>
    <col min="13" max="16384" width="9" style="140"/>
  </cols>
  <sheetData>
    <row r="1" spans="1:12" ht="34.5" customHeight="1" x14ac:dyDescent="0.3">
      <c r="A1" s="538" t="s">
        <v>369</v>
      </c>
      <c r="B1" s="538"/>
      <c r="C1" s="538"/>
      <c r="D1" s="538"/>
      <c r="E1" s="538"/>
      <c r="F1" s="538"/>
      <c r="G1" s="538"/>
      <c r="H1" s="139"/>
      <c r="I1" s="139"/>
      <c r="J1" s="139"/>
      <c r="K1" s="139"/>
      <c r="L1" s="139"/>
    </row>
    <row r="2" spans="1:12" ht="21.95" customHeight="1" x14ac:dyDescent="0.3">
      <c r="A2" s="139"/>
      <c r="B2" s="139"/>
      <c r="C2" s="139"/>
      <c r="D2" s="139"/>
      <c r="E2" s="139"/>
      <c r="F2" s="139"/>
      <c r="G2" s="139"/>
      <c r="H2" s="141"/>
      <c r="I2" s="139"/>
      <c r="J2" s="139"/>
      <c r="K2" s="139"/>
      <c r="L2" s="139"/>
    </row>
    <row r="3" spans="1:12" ht="44.1" customHeight="1" x14ac:dyDescent="0.3">
      <c r="A3" s="139" t="s">
        <v>105</v>
      </c>
      <c r="B3" s="539" t="s">
        <v>370</v>
      </c>
      <c r="C3" s="540"/>
      <c r="D3" s="541"/>
      <c r="E3" s="540"/>
      <c r="F3" s="540"/>
      <c r="G3" s="540"/>
      <c r="H3" s="142"/>
      <c r="I3" s="143"/>
      <c r="J3" s="139"/>
      <c r="K3" s="139"/>
      <c r="L3" s="139"/>
    </row>
    <row r="4" spans="1:12" ht="21.95" customHeight="1" x14ac:dyDescent="0.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21.95" customHeight="1" x14ac:dyDescent="0.3">
      <c r="A5" s="139" t="s">
        <v>115</v>
      </c>
      <c r="B5" s="542" t="s">
        <v>69</v>
      </c>
      <c r="C5" s="542"/>
      <c r="D5" s="542"/>
      <c r="E5" s="542"/>
      <c r="F5" s="542"/>
      <c r="G5" s="542"/>
      <c r="H5" s="139"/>
      <c r="I5" s="139"/>
      <c r="J5" s="139"/>
      <c r="K5" s="139"/>
      <c r="L5" s="139"/>
    </row>
    <row r="6" spans="1:12" ht="21.95" customHeight="1" x14ac:dyDescent="0.3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21.95" customHeight="1" x14ac:dyDescent="0.3">
      <c r="A7" s="139"/>
      <c r="B7" s="542" t="s">
        <v>45</v>
      </c>
      <c r="C7" s="542"/>
      <c r="D7" s="542"/>
      <c r="E7" s="542"/>
      <c r="F7" s="542"/>
      <c r="G7" s="542"/>
      <c r="H7" s="139"/>
      <c r="I7" s="139"/>
      <c r="J7" s="139"/>
      <c r="K7" s="139"/>
      <c r="L7" s="139"/>
    </row>
    <row r="8" spans="1:12" ht="21.95" customHeight="1" x14ac:dyDescent="0.3">
      <c r="A8" s="139"/>
      <c r="B8" s="139" t="s">
        <v>192</v>
      </c>
      <c r="C8" s="252">
        <f>'22년 예산 총괄'!E7</f>
        <v>0</v>
      </c>
      <c r="D8" s="139" t="s">
        <v>52</v>
      </c>
      <c r="E8" s="139" t="s">
        <v>85</v>
      </c>
      <c r="F8" s="252">
        <v>0</v>
      </c>
      <c r="G8" s="139" t="s">
        <v>52</v>
      </c>
      <c r="H8" s="139"/>
      <c r="I8" s="139"/>
      <c r="J8" s="139"/>
      <c r="K8" s="139"/>
      <c r="L8" s="144"/>
    </row>
    <row r="9" spans="1:12" ht="21.95" customHeight="1" x14ac:dyDescent="0.3">
      <c r="A9" s="139"/>
      <c r="B9" s="139" t="s">
        <v>187</v>
      </c>
      <c r="C9" s="252">
        <f>0</f>
        <v>0</v>
      </c>
      <c r="D9" s="139" t="s">
        <v>52</v>
      </c>
      <c r="E9" s="139" t="s">
        <v>99</v>
      </c>
      <c r="F9" s="252">
        <f>'22년 예산 총괄'!E17</f>
        <v>5000000</v>
      </c>
      <c r="G9" s="139" t="s">
        <v>52</v>
      </c>
      <c r="H9" s="139"/>
      <c r="I9" s="145"/>
      <c r="J9" s="139"/>
      <c r="K9" s="139"/>
      <c r="L9" s="144"/>
    </row>
    <row r="10" spans="1:12" ht="21.95" customHeight="1" x14ac:dyDescent="0.3">
      <c r="A10" s="139"/>
      <c r="B10" s="139" t="s">
        <v>180</v>
      </c>
      <c r="C10" s="253">
        <f>'22년 예산 총괄'!E11</f>
        <v>2958298000</v>
      </c>
      <c r="D10" s="139" t="s">
        <v>52</v>
      </c>
      <c r="E10" s="139" t="s">
        <v>87</v>
      </c>
      <c r="F10" s="252">
        <f>'22년 예산 총괄'!E20</f>
        <v>218797012</v>
      </c>
      <c r="G10" s="139" t="s">
        <v>52</v>
      </c>
      <c r="H10" s="139"/>
      <c r="I10" s="139"/>
      <c r="J10" s="139"/>
      <c r="K10" s="139"/>
      <c r="L10" s="144"/>
    </row>
    <row r="11" spans="1:12" ht="21.95" customHeight="1" x14ac:dyDescent="0.3">
      <c r="A11" s="139"/>
      <c r="B11" s="139" t="s">
        <v>182</v>
      </c>
      <c r="C11" s="252">
        <f>0</f>
        <v>0</v>
      </c>
      <c r="D11" s="139" t="s">
        <v>52</v>
      </c>
      <c r="E11" s="139" t="s">
        <v>89</v>
      </c>
      <c r="F11" s="252">
        <f>'22년 예산 총괄'!E23</f>
        <v>800000</v>
      </c>
      <c r="G11" s="139" t="s">
        <v>52</v>
      </c>
      <c r="H11" s="139"/>
      <c r="I11" s="139"/>
      <c r="J11" s="139"/>
      <c r="K11" s="139"/>
      <c r="L11" s="144"/>
    </row>
    <row r="12" spans="1:12" ht="21.95" customHeight="1" x14ac:dyDescent="0.3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44"/>
    </row>
    <row r="13" spans="1:12" ht="21.95" customHeight="1" x14ac:dyDescent="0.3">
      <c r="A13" s="139"/>
      <c r="B13" s="542" t="s">
        <v>47</v>
      </c>
      <c r="C13" s="542"/>
      <c r="D13" s="542"/>
      <c r="E13" s="542"/>
      <c r="F13" s="542"/>
      <c r="G13" s="542"/>
      <c r="H13" s="139"/>
      <c r="I13" s="139"/>
      <c r="J13" s="139"/>
      <c r="K13" s="139"/>
      <c r="L13" s="144"/>
    </row>
    <row r="14" spans="1:12" ht="21.95" customHeight="1" x14ac:dyDescent="0.3">
      <c r="A14" s="139"/>
      <c r="B14" s="139" t="s">
        <v>103</v>
      </c>
      <c r="C14" s="252">
        <f>'22년 예산 총괄'!K6</f>
        <v>650174833</v>
      </c>
      <c r="D14" s="139" t="s">
        <v>52</v>
      </c>
      <c r="E14" s="139" t="s">
        <v>114</v>
      </c>
      <c r="F14" s="252">
        <v>0</v>
      </c>
      <c r="G14" s="139" t="s">
        <v>52</v>
      </c>
      <c r="H14" s="139"/>
      <c r="I14" s="139"/>
      <c r="J14" s="139"/>
      <c r="K14" s="139"/>
      <c r="L14" s="139"/>
    </row>
    <row r="15" spans="1:12" ht="21.95" customHeight="1" x14ac:dyDescent="0.3">
      <c r="A15" s="139"/>
      <c r="B15" s="139" t="s">
        <v>200</v>
      </c>
      <c r="C15" s="253">
        <f>'22년 예산 총괄'!K23</f>
        <v>5965620</v>
      </c>
      <c r="D15" s="139" t="s">
        <v>52</v>
      </c>
      <c r="E15" s="139" t="s">
        <v>121</v>
      </c>
      <c r="F15" s="252">
        <f>'22년 예산 총괄'!K34</f>
        <v>800000</v>
      </c>
      <c r="G15" s="139" t="s">
        <v>52</v>
      </c>
      <c r="H15" s="139"/>
      <c r="I15" s="144"/>
      <c r="J15" s="139"/>
      <c r="K15" s="139"/>
      <c r="L15" s="144"/>
    </row>
    <row r="16" spans="1:12" ht="21.95" customHeight="1" x14ac:dyDescent="0.3">
      <c r="A16" s="139"/>
      <c r="B16" s="139" t="s">
        <v>123</v>
      </c>
      <c r="C16" s="252">
        <f>'22년 예산 총괄'!K28</f>
        <v>2418642000</v>
      </c>
      <c r="D16" s="139" t="s">
        <v>52</v>
      </c>
      <c r="E16" s="146" t="s">
        <v>11</v>
      </c>
      <c r="F16" s="252">
        <f>'22년 예산 총괄'!K37</f>
        <v>107312559</v>
      </c>
      <c r="G16" s="139" t="s">
        <v>52</v>
      </c>
      <c r="H16" s="139"/>
      <c r="I16" s="139"/>
      <c r="J16" s="139"/>
      <c r="K16" s="139"/>
      <c r="L16" s="144"/>
    </row>
    <row r="17" spans="1:12" ht="21.95" customHeight="1" x14ac:dyDescent="0.3">
      <c r="A17" s="139"/>
      <c r="B17" s="139" t="s">
        <v>204</v>
      </c>
      <c r="C17" s="252">
        <v>0</v>
      </c>
      <c r="D17" s="139" t="s">
        <v>52</v>
      </c>
      <c r="E17" s="139"/>
      <c r="F17" s="252"/>
      <c r="G17" s="139"/>
      <c r="H17" s="139"/>
      <c r="I17" s="139"/>
      <c r="J17" s="139"/>
      <c r="K17" s="139"/>
      <c r="L17" s="144"/>
    </row>
    <row r="18" spans="1:12" ht="21.95" customHeigh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2" ht="33.75" customHeight="1" x14ac:dyDescent="0.3">
      <c r="A19" s="139" t="s">
        <v>116</v>
      </c>
      <c r="B19" s="536" t="s">
        <v>50</v>
      </c>
      <c r="C19" s="537"/>
      <c r="D19" s="537"/>
      <c r="E19" s="537"/>
      <c r="F19" s="537"/>
      <c r="G19" s="537"/>
      <c r="H19" s="139"/>
      <c r="I19" s="139"/>
      <c r="J19" s="139"/>
      <c r="K19" s="139"/>
      <c r="L19" s="139"/>
    </row>
    <row r="20" spans="1:12" ht="21.95" customHeight="1" x14ac:dyDescent="0.3">
      <c r="A20" s="139"/>
      <c r="B20" s="139"/>
      <c r="C20" s="147"/>
      <c r="D20" s="147"/>
      <c r="E20" s="147"/>
      <c r="F20" s="147"/>
      <c r="G20" s="147"/>
      <c r="H20" s="139"/>
      <c r="I20" s="139"/>
      <c r="J20" s="139"/>
      <c r="K20" s="139"/>
      <c r="L20" s="139"/>
    </row>
    <row r="21" spans="1:12" ht="34.5" customHeight="1" x14ac:dyDescent="0.3">
      <c r="A21" s="139" t="s">
        <v>129</v>
      </c>
      <c r="B21" s="536" t="s">
        <v>64</v>
      </c>
      <c r="C21" s="537"/>
      <c r="D21" s="537"/>
      <c r="E21" s="537"/>
      <c r="F21" s="537"/>
      <c r="G21" s="537"/>
      <c r="H21" s="139"/>
      <c r="I21" s="139"/>
      <c r="J21" s="139"/>
      <c r="K21" s="139"/>
      <c r="L21" s="139"/>
    </row>
    <row r="22" spans="1:12" ht="21.95" customHeight="1" x14ac:dyDescent="0.3">
      <c r="A22" s="139"/>
      <c r="B22" s="139"/>
      <c r="C22" s="147"/>
      <c r="D22" s="147"/>
      <c r="E22" s="147"/>
      <c r="F22" s="147"/>
      <c r="G22" s="147"/>
      <c r="H22" s="139"/>
      <c r="I22" s="139"/>
      <c r="J22" s="139"/>
      <c r="K22" s="139"/>
      <c r="L22" s="139"/>
    </row>
    <row r="23" spans="1:12" ht="22.5" customHeight="1" x14ac:dyDescent="0.3">
      <c r="A23" s="139" t="s">
        <v>118</v>
      </c>
      <c r="B23" s="543" t="s">
        <v>213</v>
      </c>
      <c r="C23" s="544"/>
      <c r="D23" s="544"/>
      <c r="E23" s="544"/>
      <c r="F23" s="544"/>
      <c r="G23" s="544"/>
      <c r="H23" s="139"/>
      <c r="I23" s="139"/>
      <c r="J23" s="139"/>
      <c r="K23" s="139"/>
      <c r="L23" s="139"/>
    </row>
    <row r="24" spans="1:12" ht="10.5" customHeight="1" x14ac:dyDescent="0.3">
      <c r="A24" s="139"/>
      <c r="B24" s="148"/>
      <c r="C24" s="149"/>
      <c r="D24" s="149"/>
      <c r="E24" s="149"/>
      <c r="F24" s="149"/>
      <c r="G24" s="149"/>
      <c r="H24" s="139"/>
      <c r="I24" s="139"/>
      <c r="J24" s="139"/>
      <c r="K24" s="139"/>
      <c r="L24" s="139"/>
    </row>
    <row r="25" spans="1:12" ht="21.95" customHeight="1" x14ac:dyDescent="0.3">
      <c r="A25" s="139"/>
      <c r="B25" s="545" t="s">
        <v>1</v>
      </c>
      <c r="C25" s="545"/>
      <c r="D25" s="545"/>
      <c r="E25" s="545"/>
      <c r="F25" s="545"/>
      <c r="G25" s="545"/>
      <c r="H25" s="139"/>
      <c r="I25" s="139"/>
      <c r="J25" s="139"/>
      <c r="K25" s="139"/>
      <c r="L25" s="139"/>
    </row>
    <row r="26" spans="1:12" ht="21.95" customHeight="1" x14ac:dyDescent="0.3">
      <c r="A26" s="139"/>
      <c r="B26" s="545" t="s">
        <v>62</v>
      </c>
      <c r="C26" s="545"/>
      <c r="D26" s="545"/>
      <c r="E26" s="545"/>
      <c r="F26" s="545"/>
      <c r="G26" s="545"/>
      <c r="H26" s="139"/>
      <c r="I26" s="139"/>
      <c r="J26" s="139"/>
      <c r="K26" s="139"/>
      <c r="L26" s="139"/>
    </row>
    <row r="27" spans="1:12" ht="21.95" customHeight="1" x14ac:dyDescent="0.3">
      <c r="A27" s="139"/>
      <c r="B27" s="545" t="s">
        <v>70</v>
      </c>
      <c r="C27" s="545"/>
      <c r="D27" s="545"/>
      <c r="E27" s="545"/>
      <c r="F27" s="545"/>
      <c r="G27" s="545"/>
      <c r="H27" s="139"/>
      <c r="I27" s="139"/>
      <c r="J27" s="139"/>
      <c r="K27" s="139"/>
      <c r="L27" s="139"/>
    </row>
    <row r="28" spans="1:12" ht="21.95" customHeight="1" x14ac:dyDescent="0.3">
      <c r="A28" s="139"/>
      <c r="B28" s="542"/>
      <c r="C28" s="542"/>
      <c r="D28" s="542"/>
      <c r="E28" s="542"/>
      <c r="F28" s="542"/>
      <c r="G28" s="542"/>
      <c r="H28" s="139"/>
      <c r="I28" s="139"/>
      <c r="J28" s="139"/>
      <c r="K28" s="139"/>
      <c r="L28" s="139"/>
    </row>
    <row r="29" spans="1:12" ht="35.25" customHeight="1" x14ac:dyDescent="0.3">
      <c r="A29" s="139" t="s">
        <v>102</v>
      </c>
      <c r="B29" s="536" t="s">
        <v>49</v>
      </c>
      <c r="C29" s="537"/>
      <c r="D29" s="537"/>
      <c r="E29" s="537"/>
      <c r="F29" s="537"/>
      <c r="G29" s="537"/>
      <c r="H29" s="139"/>
      <c r="I29" s="139"/>
      <c r="J29" s="139"/>
      <c r="K29" s="139"/>
      <c r="L29" s="139"/>
    </row>
    <row r="30" spans="1:12" x14ac:dyDescent="0.3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</row>
    <row r="31" spans="1:12" x14ac:dyDescent="0.3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12" x14ac:dyDescent="0.3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</row>
    <row r="33" spans="1:12" x14ac:dyDescent="0.3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</row>
    <row r="34" spans="1:12" x14ac:dyDescent="0.3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2" x14ac:dyDescent="0.3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  <row r="36" spans="1:12" x14ac:dyDescent="0.3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</row>
    <row r="37" spans="1:12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</row>
    <row r="38" spans="1:12" x14ac:dyDescent="0.3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  <row r="39" spans="1:12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</row>
    <row r="40" spans="1:12" x14ac:dyDescent="0.3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</row>
    <row r="41" spans="1:12" x14ac:dyDescent="0.3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</row>
    <row r="42" spans="1:12" x14ac:dyDescent="0.3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</row>
  </sheetData>
  <mergeCells count="13">
    <mergeCell ref="B29:G29"/>
    <mergeCell ref="B21:G21"/>
    <mergeCell ref="B23:G23"/>
    <mergeCell ref="B25:G25"/>
    <mergeCell ref="B26:G26"/>
    <mergeCell ref="B27:G27"/>
    <mergeCell ref="B28:G28"/>
    <mergeCell ref="B19:G19"/>
    <mergeCell ref="A1:G1"/>
    <mergeCell ref="B3:G3"/>
    <mergeCell ref="B5:G5"/>
    <mergeCell ref="B7:G7"/>
    <mergeCell ref="B13:G13"/>
  </mergeCells>
  <phoneticPr fontId="32" type="noConversion"/>
  <pageMargins left="0.70833299999999999" right="0.70833299999999999" top="0.74791700000000005" bottom="0.74791700000000005" header="0.314583" footer="0.3145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115" zoomScaleSheetLayoutView="115" workbookViewId="0">
      <selection activeCell="N11" sqref="N11"/>
    </sheetView>
  </sheetViews>
  <sheetFormatPr defaultRowHeight="14.25" x14ac:dyDescent="0.3"/>
  <cols>
    <col min="1" max="1" width="2.5" style="4" customWidth="1"/>
    <col min="2" max="2" width="2.625" style="4" customWidth="1"/>
    <col min="3" max="3" width="13.875" style="18" customWidth="1"/>
    <col min="4" max="5" width="12.875" style="3" customWidth="1"/>
    <col min="6" max="6" width="12.5" style="3" customWidth="1"/>
    <col min="7" max="8" width="2.875" style="4" customWidth="1"/>
    <col min="9" max="9" width="15.5" style="5" customWidth="1"/>
    <col min="10" max="11" width="13.125" style="196" customWidth="1"/>
    <col min="12" max="12" width="13.875" style="3" customWidth="1"/>
    <col min="13" max="13" width="19.5" style="2" bestFit="1" customWidth="1"/>
    <col min="14" max="16384" width="9" style="2"/>
  </cols>
  <sheetData>
    <row r="1" spans="1:15" ht="32.25" customHeight="1" x14ac:dyDescent="0.3">
      <c r="A1" s="549" t="s">
        <v>247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1"/>
      <c r="N1" s="1"/>
      <c r="O1" s="1"/>
    </row>
    <row r="2" spans="1:15" ht="23.25" customHeight="1" x14ac:dyDescent="0.3">
      <c r="A2" s="550" t="s">
        <v>36</v>
      </c>
      <c r="B2" s="550"/>
      <c r="C2" s="550"/>
      <c r="D2" s="550"/>
      <c r="E2" s="262"/>
      <c r="J2" s="192"/>
      <c r="K2" s="192"/>
      <c r="L2" s="64" t="s">
        <v>206</v>
      </c>
    </row>
    <row r="3" spans="1:15" s="6" customFormat="1" ht="15" customHeight="1" x14ac:dyDescent="0.3">
      <c r="A3" s="551" t="s">
        <v>77</v>
      </c>
      <c r="B3" s="552"/>
      <c r="C3" s="552"/>
      <c r="D3" s="552"/>
      <c r="E3" s="552"/>
      <c r="F3" s="553"/>
      <c r="G3" s="554" t="s">
        <v>98</v>
      </c>
      <c r="H3" s="552"/>
      <c r="I3" s="552"/>
      <c r="J3" s="552"/>
      <c r="K3" s="552"/>
      <c r="L3" s="555"/>
    </row>
    <row r="4" spans="1:15" s="6" customFormat="1" ht="28.5" customHeight="1" x14ac:dyDescent="0.3">
      <c r="A4" s="7" t="s">
        <v>56</v>
      </c>
      <c r="B4" s="8" t="s">
        <v>54</v>
      </c>
      <c r="C4" s="9" t="s">
        <v>58</v>
      </c>
      <c r="D4" s="9" t="s">
        <v>248</v>
      </c>
      <c r="E4" s="9" t="s">
        <v>249</v>
      </c>
      <c r="F4" s="10" t="s">
        <v>149</v>
      </c>
      <c r="G4" s="11" t="s">
        <v>56</v>
      </c>
      <c r="H4" s="8" t="s">
        <v>54</v>
      </c>
      <c r="I4" s="8" t="s">
        <v>58</v>
      </c>
      <c r="J4" s="9" t="s">
        <v>248</v>
      </c>
      <c r="K4" s="9" t="s">
        <v>249</v>
      </c>
      <c r="L4" s="10" t="s">
        <v>149</v>
      </c>
      <c r="M4" s="242"/>
    </row>
    <row r="5" spans="1:15" s="12" customFormat="1" ht="15.75" customHeight="1" x14ac:dyDescent="0.3">
      <c r="A5" s="551" t="s">
        <v>79</v>
      </c>
      <c r="B5" s="552"/>
      <c r="C5" s="556"/>
      <c r="D5" s="68">
        <f>SUM(D6,D11,D16,D19,D22)</f>
        <v>2901710850</v>
      </c>
      <c r="E5" s="68">
        <f>SUM(E6,E11,E16,E19,E22)</f>
        <v>3182895012</v>
      </c>
      <c r="F5" s="69">
        <f t="shared" ref="F5:F26" si="0">E5-D5</f>
        <v>281184162</v>
      </c>
      <c r="G5" s="554" t="s">
        <v>170</v>
      </c>
      <c r="H5" s="552"/>
      <c r="I5" s="556"/>
      <c r="J5" s="263">
        <f>SUM(J6,J23,J28,J34,J37)</f>
        <v>2901710850</v>
      </c>
      <c r="K5" s="263">
        <f>SUM(K6,K23,K28,K34,K37)</f>
        <v>3182895012</v>
      </c>
      <c r="L5" s="70">
        <f t="shared" ref="L5:L40" si="1">K5-J5</f>
        <v>281184162</v>
      </c>
      <c r="M5" s="243"/>
    </row>
    <row r="6" spans="1:15" s="6" customFormat="1" ht="15.75" customHeight="1" x14ac:dyDescent="0.3">
      <c r="A6" s="71" t="s">
        <v>157</v>
      </c>
      <c r="B6" s="72"/>
      <c r="C6" s="73"/>
      <c r="D6" s="68">
        <f>D7</f>
        <v>9118000</v>
      </c>
      <c r="E6" s="68">
        <f>E7</f>
        <v>0</v>
      </c>
      <c r="F6" s="69">
        <f t="shared" si="0"/>
        <v>-9118000</v>
      </c>
      <c r="G6" s="75" t="s">
        <v>80</v>
      </c>
      <c r="H6" s="72"/>
      <c r="I6" s="73"/>
      <c r="J6" s="193">
        <f>SUM(J7,J13,J16)</f>
        <v>625707188</v>
      </c>
      <c r="K6" s="193">
        <f>SUM(K7,K13,K16)</f>
        <v>650174833</v>
      </c>
      <c r="L6" s="70">
        <f t="shared" si="1"/>
        <v>24467645</v>
      </c>
      <c r="M6" s="242"/>
    </row>
    <row r="7" spans="1:15" s="6" customFormat="1" ht="15.75" customHeight="1" x14ac:dyDescent="0.3">
      <c r="A7" s="76"/>
      <c r="B7" s="77" t="s">
        <v>193</v>
      </c>
      <c r="C7" s="73"/>
      <c r="D7" s="68">
        <f>SUM(D8:D10)</f>
        <v>9118000</v>
      </c>
      <c r="E7" s="68">
        <f>SUM(E8:E10)</f>
        <v>0</v>
      </c>
      <c r="F7" s="69">
        <f t="shared" si="0"/>
        <v>-9118000</v>
      </c>
      <c r="G7" s="78"/>
      <c r="H7" s="77" t="s">
        <v>104</v>
      </c>
      <c r="I7" s="73"/>
      <c r="J7" s="193">
        <f>SUM(J8:J12)</f>
        <v>552695787</v>
      </c>
      <c r="K7" s="193">
        <f>SUM(K8:K12)</f>
        <v>566506453</v>
      </c>
      <c r="L7" s="70">
        <f t="shared" si="1"/>
        <v>13810666</v>
      </c>
      <c r="M7" s="242"/>
    </row>
    <row r="8" spans="1:15" s="6" customFormat="1" ht="24.75" customHeight="1" x14ac:dyDescent="0.3">
      <c r="A8" s="79"/>
      <c r="B8" s="80"/>
      <c r="C8" s="138" t="s">
        <v>33</v>
      </c>
      <c r="D8" s="68">
        <v>1870000</v>
      </c>
      <c r="E8" s="68">
        <v>0</v>
      </c>
      <c r="F8" s="69">
        <f t="shared" si="0"/>
        <v>-1870000</v>
      </c>
      <c r="G8" s="82"/>
      <c r="H8" s="83"/>
      <c r="I8" s="84" t="s">
        <v>81</v>
      </c>
      <c r="J8" s="193">
        <v>414755790</v>
      </c>
      <c r="K8" s="193">
        <v>413677719</v>
      </c>
      <c r="L8" s="70">
        <f t="shared" si="1"/>
        <v>-1078071</v>
      </c>
      <c r="M8" s="242"/>
    </row>
    <row r="9" spans="1:15" s="6" customFormat="1" ht="15.75" customHeight="1" x14ac:dyDescent="0.3">
      <c r="A9" s="79"/>
      <c r="B9" s="85"/>
      <c r="C9" s="86" t="s">
        <v>17</v>
      </c>
      <c r="D9" s="68">
        <v>0</v>
      </c>
      <c r="E9" s="68">
        <v>0</v>
      </c>
      <c r="F9" s="69">
        <f t="shared" si="0"/>
        <v>0</v>
      </c>
      <c r="G9" s="82"/>
      <c r="H9" s="83"/>
      <c r="I9" s="84" t="s">
        <v>177</v>
      </c>
      <c r="J9" s="193">
        <v>55050607</v>
      </c>
      <c r="K9" s="193">
        <v>67292734</v>
      </c>
      <c r="L9" s="70">
        <f t="shared" si="1"/>
        <v>12242127</v>
      </c>
    </row>
    <row r="10" spans="1:15" s="6" customFormat="1" ht="15.75" customHeight="1" x14ac:dyDescent="0.3">
      <c r="A10" s="79"/>
      <c r="B10" s="85"/>
      <c r="C10" s="86" t="s">
        <v>8</v>
      </c>
      <c r="D10" s="68">
        <v>7248000</v>
      </c>
      <c r="E10" s="68">
        <v>0</v>
      </c>
      <c r="F10" s="69">
        <f t="shared" si="0"/>
        <v>-7248000</v>
      </c>
      <c r="G10" s="82"/>
      <c r="H10" s="83"/>
      <c r="I10" s="84" t="s">
        <v>152</v>
      </c>
      <c r="J10" s="193">
        <v>36608350</v>
      </c>
      <c r="K10" s="193">
        <v>38181000</v>
      </c>
      <c r="L10" s="70">
        <f t="shared" si="1"/>
        <v>1572650</v>
      </c>
    </row>
    <row r="11" spans="1:15" s="6" customFormat="1" ht="15.75" customHeight="1" x14ac:dyDescent="0.3">
      <c r="A11" s="71" t="s">
        <v>173</v>
      </c>
      <c r="B11" s="72"/>
      <c r="C11" s="73"/>
      <c r="D11" s="68">
        <f>D12</f>
        <v>2638261000</v>
      </c>
      <c r="E11" s="68">
        <f>E12</f>
        <v>2958298000</v>
      </c>
      <c r="F11" s="69">
        <f t="shared" si="0"/>
        <v>320037000</v>
      </c>
      <c r="G11" s="82"/>
      <c r="H11" s="83"/>
      <c r="I11" s="84" t="s">
        <v>19</v>
      </c>
      <c r="J11" s="193">
        <v>45377040</v>
      </c>
      <c r="K11" s="193">
        <v>47355000</v>
      </c>
      <c r="L11" s="70">
        <f t="shared" si="1"/>
        <v>1977960</v>
      </c>
    </row>
    <row r="12" spans="1:15" s="6" customFormat="1" ht="15.75" customHeight="1" x14ac:dyDescent="0.3">
      <c r="A12" s="76"/>
      <c r="B12" s="72" t="s">
        <v>186</v>
      </c>
      <c r="C12" s="73"/>
      <c r="D12" s="68">
        <f>SUM(D13:D15)</f>
        <v>2638261000</v>
      </c>
      <c r="E12" s="68">
        <f>SUM(E13:E15)</f>
        <v>2958298000</v>
      </c>
      <c r="F12" s="69">
        <f t="shared" si="0"/>
        <v>320037000</v>
      </c>
      <c r="G12" s="82"/>
      <c r="H12" s="88"/>
      <c r="I12" s="84" t="s">
        <v>161</v>
      </c>
      <c r="J12" s="193">
        <v>904000</v>
      </c>
      <c r="K12" s="193">
        <v>0</v>
      </c>
      <c r="L12" s="70">
        <f t="shared" si="1"/>
        <v>-904000</v>
      </c>
    </row>
    <row r="13" spans="1:15" s="6" customFormat="1" ht="15.75" customHeight="1" x14ac:dyDescent="0.3">
      <c r="A13" s="79"/>
      <c r="B13" s="89"/>
      <c r="C13" s="81" t="s">
        <v>185</v>
      </c>
      <c r="D13" s="68">
        <v>866329000</v>
      </c>
      <c r="E13" s="68">
        <v>1039242000</v>
      </c>
      <c r="F13" s="69">
        <f t="shared" si="0"/>
        <v>172913000</v>
      </c>
      <c r="G13" s="82"/>
      <c r="H13" s="72" t="s">
        <v>153</v>
      </c>
      <c r="I13" s="73"/>
      <c r="J13" s="193">
        <f>SUM(J14:J15)</f>
        <v>2196000</v>
      </c>
      <c r="K13" s="193">
        <f>SUM(K14:K15)</f>
        <v>12000000</v>
      </c>
      <c r="L13" s="70">
        <f t="shared" si="1"/>
        <v>9804000</v>
      </c>
    </row>
    <row r="14" spans="1:15" s="6" customFormat="1" ht="15.75" customHeight="1" x14ac:dyDescent="0.3">
      <c r="A14" s="79"/>
      <c r="B14" s="91"/>
      <c r="C14" s="81" t="s">
        <v>155</v>
      </c>
      <c r="D14" s="68">
        <v>1718367000</v>
      </c>
      <c r="E14" s="68">
        <v>1861256000</v>
      </c>
      <c r="F14" s="69">
        <f t="shared" si="0"/>
        <v>142889000</v>
      </c>
      <c r="G14" s="82"/>
      <c r="H14" s="90"/>
      <c r="I14" s="84" t="s">
        <v>384</v>
      </c>
      <c r="J14" s="193">
        <v>0</v>
      </c>
      <c r="K14" s="193">
        <v>3600000</v>
      </c>
      <c r="L14" s="70">
        <f t="shared" si="1"/>
        <v>3600000</v>
      </c>
    </row>
    <row r="15" spans="1:15" s="6" customFormat="1" ht="15.75" customHeight="1" x14ac:dyDescent="0.3">
      <c r="A15" s="79"/>
      <c r="B15" s="118"/>
      <c r="C15" s="73" t="s">
        <v>202</v>
      </c>
      <c r="D15" s="68">
        <v>53565000</v>
      </c>
      <c r="E15" s="68">
        <v>57800000</v>
      </c>
      <c r="F15" s="69">
        <f t="shared" si="0"/>
        <v>4235000</v>
      </c>
      <c r="G15" s="82"/>
      <c r="H15" s="92"/>
      <c r="I15" s="84" t="s">
        <v>189</v>
      </c>
      <c r="J15" s="193">
        <v>2196000</v>
      </c>
      <c r="K15" s="193">
        <v>8400000</v>
      </c>
      <c r="L15" s="70">
        <f t="shared" si="1"/>
        <v>6204000</v>
      </c>
    </row>
    <row r="16" spans="1:15" s="6" customFormat="1" ht="15.75" customHeight="1" x14ac:dyDescent="0.3">
      <c r="A16" s="71" t="s">
        <v>76</v>
      </c>
      <c r="B16" s="72"/>
      <c r="C16" s="73"/>
      <c r="D16" s="68">
        <f>D17</f>
        <v>105000000</v>
      </c>
      <c r="E16" s="68">
        <f>E17</f>
        <v>5000000</v>
      </c>
      <c r="F16" s="69">
        <f t="shared" si="0"/>
        <v>-100000000</v>
      </c>
      <c r="G16" s="82"/>
      <c r="H16" s="72" t="s">
        <v>78</v>
      </c>
      <c r="I16" s="73"/>
      <c r="J16" s="193">
        <f>SUM(J17:J22)</f>
        <v>70815401</v>
      </c>
      <c r="K16" s="193">
        <f>SUM(K17:K22)</f>
        <v>71668380</v>
      </c>
      <c r="L16" s="70">
        <f t="shared" si="1"/>
        <v>852979</v>
      </c>
    </row>
    <row r="17" spans="1:12" s="6" customFormat="1" ht="15.75" customHeight="1" x14ac:dyDescent="0.3">
      <c r="A17" s="76"/>
      <c r="B17" s="77" t="s">
        <v>95</v>
      </c>
      <c r="C17" s="73"/>
      <c r="D17" s="68">
        <f>D18</f>
        <v>105000000</v>
      </c>
      <c r="E17" s="68">
        <f>E18</f>
        <v>5000000</v>
      </c>
      <c r="F17" s="69">
        <f t="shared" si="0"/>
        <v>-100000000</v>
      </c>
      <c r="G17" s="82"/>
      <c r="H17" s="94"/>
      <c r="I17" s="84" t="s">
        <v>84</v>
      </c>
      <c r="J17" s="193">
        <v>1904250</v>
      </c>
      <c r="K17" s="193">
        <v>3000000</v>
      </c>
      <c r="L17" s="70">
        <f t="shared" si="1"/>
        <v>1095750</v>
      </c>
    </row>
    <row r="18" spans="1:12" s="6" customFormat="1" ht="15.75" customHeight="1" x14ac:dyDescent="0.3">
      <c r="A18" s="87"/>
      <c r="B18" s="97"/>
      <c r="C18" s="81" t="s">
        <v>167</v>
      </c>
      <c r="D18" s="68">
        <v>105000000</v>
      </c>
      <c r="E18" s="68">
        <v>5000000</v>
      </c>
      <c r="F18" s="69">
        <f t="shared" si="0"/>
        <v>-100000000</v>
      </c>
      <c r="G18" s="82"/>
      <c r="H18" s="95"/>
      <c r="I18" s="84" t="s">
        <v>30</v>
      </c>
      <c r="J18" s="193">
        <v>15212480</v>
      </c>
      <c r="K18" s="193">
        <v>15426685</v>
      </c>
      <c r="L18" s="70">
        <f t="shared" si="1"/>
        <v>214205</v>
      </c>
    </row>
    <row r="19" spans="1:12" s="6" customFormat="1" ht="15.75" customHeight="1" x14ac:dyDescent="0.3">
      <c r="A19" s="71" t="s">
        <v>92</v>
      </c>
      <c r="B19" s="72"/>
      <c r="C19" s="73"/>
      <c r="D19" s="68">
        <f>D20</f>
        <v>147490417</v>
      </c>
      <c r="E19" s="68">
        <f>E20</f>
        <v>218797012</v>
      </c>
      <c r="F19" s="69">
        <f t="shared" si="0"/>
        <v>71306595</v>
      </c>
      <c r="G19" s="82"/>
      <c r="H19" s="95"/>
      <c r="I19" s="84" t="s">
        <v>156</v>
      </c>
      <c r="J19" s="193">
        <v>10784296</v>
      </c>
      <c r="K19" s="193">
        <v>10892000</v>
      </c>
      <c r="L19" s="70">
        <f t="shared" si="1"/>
        <v>107704</v>
      </c>
    </row>
    <row r="20" spans="1:12" s="6" customFormat="1" ht="15.75" customHeight="1" x14ac:dyDescent="0.3">
      <c r="A20" s="100"/>
      <c r="B20" s="77" t="s">
        <v>100</v>
      </c>
      <c r="C20" s="73"/>
      <c r="D20" s="68">
        <f>D21</f>
        <v>147490417</v>
      </c>
      <c r="E20" s="68">
        <f>E21</f>
        <v>218797012</v>
      </c>
      <c r="F20" s="69">
        <f t="shared" si="0"/>
        <v>71306595</v>
      </c>
      <c r="G20" s="82"/>
      <c r="H20" s="95"/>
      <c r="I20" s="84" t="s">
        <v>151</v>
      </c>
      <c r="J20" s="193">
        <v>1994290</v>
      </c>
      <c r="K20" s="193">
        <v>1574610</v>
      </c>
      <c r="L20" s="70">
        <f t="shared" si="1"/>
        <v>-419680</v>
      </c>
    </row>
    <row r="21" spans="1:12" s="6" customFormat="1" ht="15.75" customHeight="1" x14ac:dyDescent="0.3">
      <c r="A21" s="102"/>
      <c r="B21" s="89"/>
      <c r="C21" s="81" t="s">
        <v>154</v>
      </c>
      <c r="D21" s="68">
        <v>147490417</v>
      </c>
      <c r="E21" s="68">
        <v>218797012</v>
      </c>
      <c r="F21" s="69">
        <f t="shared" si="0"/>
        <v>71306595</v>
      </c>
      <c r="G21" s="82"/>
      <c r="H21" s="95"/>
      <c r="I21" s="96" t="s">
        <v>171</v>
      </c>
      <c r="J21" s="193">
        <v>1260000</v>
      </c>
      <c r="K21" s="193">
        <v>1140000</v>
      </c>
      <c r="L21" s="70">
        <f t="shared" si="1"/>
        <v>-120000</v>
      </c>
    </row>
    <row r="22" spans="1:12" s="6" customFormat="1" ht="15.75" customHeight="1" x14ac:dyDescent="0.3">
      <c r="A22" s="71" t="s">
        <v>127</v>
      </c>
      <c r="B22" s="72"/>
      <c r="C22" s="101"/>
      <c r="D22" s="68">
        <f>D23</f>
        <v>1841433</v>
      </c>
      <c r="E22" s="68">
        <f>E23</f>
        <v>800000</v>
      </c>
      <c r="F22" s="69">
        <f t="shared" si="0"/>
        <v>-1041433</v>
      </c>
      <c r="G22" s="98"/>
      <c r="H22" s="99"/>
      <c r="I22" s="97" t="s">
        <v>148</v>
      </c>
      <c r="J22" s="193">
        <v>39660085</v>
      </c>
      <c r="K22" s="193">
        <v>39635085</v>
      </c>
      <c r="L22" s="70">
        <f t="shared" si="1"/>
        <v>-25000</v>
      </c>
    </row>
    <row r="23" spans="1:12" s="6" customFormat="1" ht="15.75" customHeight="1" x14ac:dyDescent="0.3">
      <c r="A23" s="76"/>
      <c r="B23" s="107" t="s">
        <v>126</v>
      </c>
      <c r="C23" s="108"/>
      <c r="D23" s="74">
        <f>SUM(D24:D26)</f>
        <v>1841433</v>
      </c>
      <c r="E23" s="74">
        <f>SUM(E24:E26)</f>
        <v>800000</v>
      </c>
      <c r="F23" s="69">
        <f t="shared" si="0"/>
        <v>-1041433</v>
      </c>
      <c r="G23" s="546" t="s">
        <v>162</v>
      </c>
      <c r="H23" s="547"/>
      <c r="I23" s="548"/>
      <c r="J23" s="193">
        <f>J24</f>
        <v>3158900</v>
      </c>
      <c r="K23" s="193">
        <f>K24</f>
        <v>5965620</v>
      </c>
      <c r="L23" s="70">
        <f t="shared" si="1"/>
        <v>2806720</v>
      </c>
    </row>
    <row r="24" spans="1:12" s="6" customFormat="1" ht="15.75" customHeight="1" x14ac:dyDescent="0.3">
      <c r="A24" s="109"/>
      <c r="B24" s="89"/>
      <c r="C24" s="73" t="s">
        <v>169</v>
      </c>
      <c r="D24" s="68">
        <v>0</v>
      </c>
      <c r="E24" s="68">
        <v>100000</v>
      </c>
      <c r="F24" s="69">
        <f t="shared" si="0"/>
        <v>100000</v>
      </c>
      <c r="G24" s="82"/>
      <c r="H24" s="93" t="s">
        <v>107</v>
      </c>
      <c r="I24" s="101"/>
      <c r="J24" s="193">
        <f>SUM(J25:J27)</f>
        <v>3158900</v>
      </c>
      <c r="K24" s="193">
        <f>SUM(K25:K27)</f>
        <v>5965620</v>
      </c>
      <c r="L24" s="70">
        <f t="shared" si="1"/>
        <v>2806720</v>
      </c>
    </row>
    <row r="25" spans="1:12" s="6" customFormat="1" ht="15.75" customHeight="1" x14ac:dyDescent="0.3">
      <c r="A25" s="111"/>
      <c r="B25" s="112"/>
      <c r="C25" s="113" t="s">
        <v>188</v>
      </c>
      <c r="D25" s="68">
        <v>56566</v>
      </c>
      <c r="E25" s="68">
        <v>200000</v>
      </c>
      <c r="F25" s="69">
        <f t="shared" si="0"/>
        <v>143434</v>
      </c>
      <c r="G25" s="103"/>
      <c r="H25" s="94"/>
      <c r="I25" s="84" t="s">
        <v>166</v>
      </c>
      <c r="J25" s="193">
        <v>0</v>
      </c>
      <c r="K25" s="193">
        <v>2277620</v>
      </c>
      <c r="L25" s="70">
        <f t="shared" si="1"/>
        <v>2277620</v>
      </c>
    </row>
    <row r="26" spans="1:12" s="6" customFormat="1" ht="15.75" customHeight="1" x14ac:dyDescent="0.3">
      <c r="A26" s="114"/>
      <c r="B26" s="115"/>
      <c r="C26" s="116" t="s">
        <v>158</v>
      </c>
      <c r="D26" s="117">
        <v>1784867</v>
      </c>
      <c r="E26" s="117">
        <v>500000</v>
      </c>
      <c r="F26" s="271">
        <f t="shared" si="0"/>
        <v>-1284867</v>
      </c>
      <c r="G26" s="104"/>
      <c r="H26" s="95"/>
      <c r="I26" s="105" t="s">
        <v>163</v>
      </c>
      <c r="J26" s="193">
        <v>1942900</v>
      </c>
      <c r="K26" s="193">
        <v>2000000</v>
      </c>
      <c r="L26" s="70">
        <f t="shared" si="1"/>
        <v>57100</v>
      </c>
    </row>
    <row r="27" spans="1:12" s="6" customFormat="1" ht="15.75" customHeight="1" x14ac:dyDescent="0.3">
      <c r="A27" s="118"/>
      <c r="B27" s="118"/>
      <c r="C27" s="119"/>
      <c r="D27" s="120"/>
      <c r="E27" s="120"/>
      <c r="F27" s="121"/>
      <c r="G27" s="103"/>
      <c r="H27" s="95"/>
      <c r="I27" s="106" t="s">
        <v>27</v>
      </c>
      <c r="J27" s="194">
        <v>1216000</v>
      </c>
      <c r="K27" s="194">
        <v>1688000</v>
      </c>
      <c r="L27" s="70">
        <f t="shared" si="1"/>
        <v>472000</v>
      </c>
    </row>
    <row r="28" spans="1:12" s="6" customFormat="1" ht="15.75" customHeight="1" x14ac:dyDescent="0.3">
      <c r="A28" s="118"/>
      <c r="B28" s="118"/>
      <c r="C28" s="119"/>
      <c r="D28" s="120"/>
      <c r="E28" s="120"/>
      <c r="F28" s="121"/>
      <c r="G28" s="546" t="s">
        <v>106</v>
      </c>
      <c r="H28" s="547"/>
      <c r="I28" s="548"/>
      <c r="J28" s="193">
        <f>J29</f>
        <v>2027738452</v>
      </c>
      <c r="K28" s="193">
        <f>K29</f>
        <v>2418642000</v>
      </c>
      <c r="L28" s="70">
        <f t="shared" si="1"/>
        <v>390903548</v>
      </c>
    </row>
    <row r="29" spans="1:12" s="6" customFormat="1" ht="15.75" customHeight="1" x14ac:dyDescent="0.3">
      <c r="A29" s="118"/>
      <c r="B29" s="118"/>
      <c r="C29" s="119"/>
      <c r="D29" s="120"/>
      <c r="E29" s="120"/>
      <c r="F29" s="121"/>
      <c r="G29" s="110"/>
      <c r="H29" s="93" t="s">
        <v>101</v>
      </c>
      <c r="I29" s="101"/>
      <c r="J29" s="193">
        <f>SUM(J30:J33)</f>
        <v>2027738452</v>
      </c>
      <c r="K29" s="193">
        <f>SUM(K30:K33)</f>
        <v>2418642000</v>
      </c>
      <c r="L29" s="70">
        <f t="shared" si="1"/>
        <v>390903548</v>
      </c>
    </row>
    <row r="30" spans="1:12" s="6" customFormat="1" ht="15.75" customHeight="1" x14ac:dyDescent="0.3">
      <c r="A30" s="118"/>
      <c r="B30" s="118"/>
      <c r="C30" s="119"/>
      <c r="D30" s="120"/>
      <c r="E30" s="120"/>
      <c r="F30" s="121"/>
      <c r="G30" s="104"/>
      <c r="H30" s="132"/>
      <c r="I30" s="84" t="s">
        <v>367</v>
      </c>
      <c r="J30" s="193">
        <v>97455000</v>
      </c>
      <c r="K30" s="193">
        <v>69586000</v>
      </c>
      <c r="L30" s="70">
        <f t="shared" si="1"/>
        <v>-27869000</v>
      </c>
    </row>
    <row r="31" spans="1:12" s="6" customFormat="1" ht="15.75" customHeight="1" x14ac:dyDescent="0.3">
      <c r="A31" s="118"/>
      <c r="B31" s="118"/>
      <c r="C31" s="119"/>
      <c r="D31" s="120"/>
      <c r="E31" s="120"/>
      <c r="F31" s="121"/>
      <c r="G31" s="104"/>
      <c r="H31" s="118"/>
      <c r="I31" s="84" t="s">
        <v>365</v>
      </c>
      <c r="J31" s="193">
        <v>650562000</v>
      </c>
      <c r="K31" s="193">
        <v>347336000</v>
      </c>
      <c r="L31" s="70">
        <f t="shared" si="1"/>
        <v>-303226000</v>
      </c>
    </row>
    <row r="32" spans="1:12" s="6" customFormat="1" ht="15.75" customHeight="1" x14ac:dyDescent="0.3">
      <c r="A32" s="118"/>
      <c r="B32" s="118"/>
      <c r="C32" s="119"/>
      <c r="D32" s="120"/>
      <c r="E32" s="120"/>
      <c r="F32" s="121"/>
      <c r="G32" s="104"/>
      <c r="H32" s="118"/>
      <c r="I32" s="84" t="s">
        <v>368</v>
      </c>
      <c r="J32" s="193">
        <v>1263321452</v>
      </c>
      <c r="K32" s="193">
        <v>1986312000</v>
      </c>
      <c r="L32" s="70">
        <f t="shared" si="1"/>
        <v>722990548</v>
      </c>
    </row>
    <row r="33" spans="1:12" s="6" customFormat="1" ht="15.75" customHeight="1" x14ac:dyDescent="0.3">
      <c r="A33" s="118"/>
      <c r="B33" s="118"/>
      <c r="C33" s="119"/>
      <c r="D33" s="120"/>
      <c r="E33" s="120"/>
      <c r="F33" s="121"/>
      <c r="G33" s="104"/>
      <c r="H33" s="118"/>
      <c r="I33" s="84" t="s">
        <v>184</v>
      </c>
      <c r="J33" s="193">
        <v>16400000</v>
      </c>
      <c r="K33" s="193">
        <v>15408000</v>
      </c>
      <c r="L33" s="70">
        <f t="shared" si="1"/>
        <v>-992000</v>
      </c>
    </row>
    <row r="34" spans="1:12" s="6" customFormat="1" ht="15.75" customHeight="1" x14ac:dyDescent="0.3">
      <c r="A34" s="118"/>
      <c r="B34" s="118"/>
      <c r="C34" s="119"/>
      <c r="D34" s="120"/>
      <c r="E34" s="120"/>
      <c r="F34" s="121"/>
      <c r="G34" s="546" t="s">
        <v>112</v>
      </c>
      <c r="H34" s="547"/>
      <c r="I34" s="548"/>
      <c r="J34" s="193">
        <f>J35</f>
        <v>365660</v>
      </c>
      <c r="K34" s="193">
        <f>K35</f>
        <v>800000</v>
      </c>
      <c r="L34" s="70">
        <f t="shared" si="1"/>
        <v>434340</v>
      </c>
    </row>
    <row r="35" spans="1:12" s="6" customFormat="1" ht="15.75" customHeight="1" x14ac:dyDescent="0.3">
      <c r="A35" s="118"/>
      <c r="B35" s="118"/>
      <c r="C35" s="119"/>
      <c r="D35" s="120"/>
      <c r="E35" s="120"/>
      <c r="F35" s="121"/>
      <c r="G35" s="82"/>
      <c r="H35" s="93" t="s">
        <v>94</v>
      </c>
      <c r="I35" s="101"/>
      <c r="J35" s="193">
        <f>J36</f>
        <v>365660</v>
      </c>
      <c r="K35" s="193">
        <f>K36</f>
        <v>800000</v>
      </c>
      <c r="L35" s="70">
        <f t="shared" si="1"/>
        <v>434340</v>
      </c>
    </row>
    <row r="36" spans="1:12" s="6" customFormat="1" ht="15.75" customHeight="1" x14ac:dyDescent="0.3">
      <c r="A36" s="118"/>
      <c r="B36" s="118"/>
      <c r="C36" s="119"/>
      <c r="D36" s="120"/>
      <c r="E36" s="120"/>
      <c r="F36" s="121"/>
      <c r="G36" s="123"/>
      <c r="H36" s="122"/>
      <c r="I36" s="84" t="s">
        <v>165</v>
      </c>
      <c r="J36" s="193">
        <v>365660</v>
      </c>
      <c r="K36" s="193">
        <v>800000</v>
      </c>
      <c r="L36" s="70">
        <f t="shared" si="1"/>
        <v>434340</v>
      </c>
    </row>
    <row r="37" spans="1:12" s="6" customFormat="1" ht="15.75" customHeight="1" x14ac:dyDescent="0.3">
      <c r="A37" s="118"/>
      <c r="B37" s="118"/>
      <c r="C37" s="119"/>
      <c r="D37" s="120"/>
      <c r="E37" s="120"/>
      <c r="F37" s="121"/>
      <c r="G37" s="546" t="s">
        <v>160</v>
      </c>
      <c r="H37" s="547"/>
      <c r="I37" s="548"/>
      <c r="J37" s="193">
        <f>J38</f>
        <v>244740650</v>
      </c>
      <c r="K37" s="193">
        <f>K38</f>
        <v>107312559</v>
      </c>
      <c r="L37" s="70">
        <f t="shared" si="1"/>
        <v>-137428091</v>
      </c>
    </row>
    <row r="38" spans="1:12" s="6" customFormat="1" ht="15.75" customHeight="1" x14ac:dyDescent="0.3">
      <c r="A38" s="118"/>
      <c r="B38" s="118"/>
      <c r="C38" s="119"/>
      <c r="D38" s="120"/>
      <c r="E38" s="120"/>
      <c r="F38" s="121"/>
      <c r="G38" s="133"/>
      <c r="H38" s="124">
        <v>71</v>
      </c>
      <c r="I38" s="108" t="s">
        <v>178</v>
      </c>
      <c r="J38" s="194">
        <f>SUM(J39:J40)</f>
        <v>244740650</v>
      </c>
      <c r="K38" s="194">
        <f>SUM(K39:K40)</f>
        <v>107312559</v>
      </c>
      <c r="L38" s="70">
        <f t="shared" si="1"/>
        <v>-137428091</v>
      </c>
    </row>
    <row r="39" spans="1:12" s="6" customFormat="1" ht="15.75" customHeight="1" x14ac:dyDescent="0.3">
      <c r="A39" s="118"/>
      <c r="B39" s="118"/>
      <c r="C39" s="119"/>
      <c r="D39" s="120"/>
      <c r="E39" s="120"/>
      <c r="F39" s="121"/>
      <c r="G39" s="103"/>
      <c r="H39" s="94"/>
      <c r="I39" s="84" t="s">
        <v>172</v>
      </c>
      <c r="J39" s="194">
        <v>129822969</v>
      </c>
      <c r="K39" s="194">
        <v>20663725</v>
      </c>
      <c r="L39" s="70">
        <f t="shared" si="1"/>
        <v>-109159244</v>
      </c>
    </row>
    <row r="40" spans="1:12" s="6" customFormat="1" ht="15.75" customHeight="1" x14ac:dyDescent="0.3">
      <c r="A40" s="118"/>
      <c r="B40" s="118"/>
      <c r="C40" s="119"/>
      <c r="D40" s="120"/>
      <c r="E40" s="120"/>
      <c r="F40" s="121"/>
      <c r="G40" s="125"/>
      <c r="H40" s="126"/>
      <c r="I40" s="127" t="s">
        <v>176</v>
      </c>
      <c r="J40" s="195">
        <v>114917681</v>
      </c>
      <c r="K40" s="195">
        <v>86648834</v>
      </c>
      <c r="L40" s="272">
        <f t="shared" si="1"/>
        <v>-28268847</v>
      </c>
    </row>
    <row r="41" spans="1:12" s="6" customFormat="1" ht="13.5" customHeight="1" x14ac:dyDescent="0.3">
      <c r="A41" s="118"/>
      <c r="B41" s="118"/>
      <c r="C41" s="119"/>
      <c r="D41" s="120"/>
      <c r="E41" s="120"/>
      <c r="F41" s="121"/>
      <c r="G41" s="13"/>
      <c r="H41" s="13"/>
      <c r="I41" s="14"/>
      <c r="J41" s="192"/>
      <c r="K41" s="192"/>
      <c r="L41" s="15"/>
    </row>
    <row r="42" spans="1:12" s="6" customFormat="1" ht="13.5" customHeight="1" x14ac:dyDescent="0.3">
      <c r="A42" s="118"/>
      <c r="B42" s="118"/>
      <c r="C42" s="119"/>
      <c r="D42" s="120"/>
      <c r="E42" s="120"/>
      <c r="F42" s="121"/>
      <c r="G42" s="120"/>
      <c r="H42" s="120"/>
      <c r="I42" s="120"/>
      <c r="J42" s="196"/>
      <c r="K42" s="196"/>
      <c r="L42" s="3"/>
    </row>
    <row r="43" spans="1:12" s="6" customFormat="1" ht="13.5" customHeight="1" x14ac:dyDescent="0.3">
      <c r="A43" s="118"/>
      <c r="B43" s="118"/>
      <c r="C43" s="119"/>
      <c r="D43" s="120"/>
      <c r="E43" s="120"/>
      <c r="F43" s="120"/>
      <c r="G43" s="120"/>
      <c r="H43" s="120"/>
      <c r="I43" s="120"/>
      <c r="J43" s="196"/>
      <c r="K43" s="196"/>
      <c r="L43" s="3"/>
    </row>
    <row r="44" spans="1:12" s="6" customFormat="1" ht="13.5" customHeight="1" x14ac:dyDescent="0.3">
      <c r="A44" s="118"/>
      <c r="B44" s="118"/>
      <c r="C44" s="119"/>
      <c r="D44" s="120"/>
      <c r="E44" s="120"/>
      <c r="F44" s="120"/>
      <c r="G44" s="120"/>
      <c r="H44" s="120"/>
      <c r="I44" s="120"/>
      <c r="J44" s="196"/>
      <c r="K44" s="196"/>
      <c r="L44" s="3"/>
    </row>
    <row r="45" spans="1:12" s="6" customFormat="1" ht="13.5" customHeight="1" x14ac:dyDescent="0.3">
      <c r="A45" s="118"/>
      <c r="B45" s="118"/>
      <c r="C45" s="119"/>
      <c r="D45" s="120"/>
      <c r="E45" s="120"/>
      <c r="F45" s="120"/>
      <c r="G45" s="4"/>
      <c r="H45" s="4"/>
      <c r="I45" s="5"/>
      <c r="J45" s="196"/>
      <c r="K45" s="196"/>
      <c r="L45" s="3"/>
    </row>
    <row r="46" spans="1:12" s="6" customFormat="1" ht="13.5" customHeight="1" x14ac:dyDescent="0.3">
      <c r="A46" s="118"/>
      <c r="B46" s="118"/>
      <c r="C46" s="119"/>
      <c r="D46" s="120"/>
      <c r="E46" s="120"/>
      <c r="F46" s="120"/>
      <c r="G46" s="4"/>
      <c r="H46" s="4"/>
      <c r="I46" s="5"/>
      <c r="J46" s="196"/>
      <c r="K46" s="196"/>
      <c r="L46" s="3"/>
    </row>
    <row r="47" spans="1:12" s="6" customFormat="1" ht="13.5" customHeight="1" x14ac:dyDescent="0.3">
      <c r="A47" s="16"/>
      <c r="B47" s="16"/>
      <c r="C47" s="17"/>
      <c r="D47" s="128"/>
      <c r="E47" s="128"/>
      <c r="F47" s="128"/>
      <c r="G47" s="4"/>
      <c r="H47" s="4"/>
      <c r="I47" s="5"/>
      <c r="J47" s="196"/>
      <c r="K47" s="196"/>
      <c r="L47" s="3"/>
    </row>
    <row r="48" spans="1:12" s="6" customFormat="1" ht="13.5" customHeight="1" x14ac:dyDescent="0.3">
      <c r="A48" s="16"/>
      <c r="B48" s="16"/>
      <c r="C48" s="17"/>
      <c r="D48" s="128"/>
      <c r="E48" s="128"/>
      <c r="F48" s="128"/>
      <c r="G48" s="4"/>
      <c r="H48" s="4"/>
      <c r="I48" s="5"/>
      <c r="J48" s="196"/>
      <c r="K48" s="196"/>
      <c r="L48" s="3"/>
    </row>
    <row r="49" spans="1:12" s="6" customFormat="1" ht="13.5" customHeight="1" x14ac:dyDescent="0.3">
      <c r="A49" s="16"/>
      <c r="B49" s="16"/>
      <c r="C49" s="17"/>
      <c r="D49" s="128"/>
      <c r="E49" s="128"/>
      <c r="F49" s="128"/>
      <c r="G49" s="4"/>
      <c r="H49" s="4"/>
      <c r="I49" s="5"/>
      <c r="J49" s="196"/>
      <c r="K49" s="196"/>
      <c r="L49" s="3"/>
    </row>
    <row r="50" spans="1:12" s="6" customFormat="1" ht="13.5" customHeight="1" x14ac:dyDescent="0.3">
      <c r="A50" s="16"/>
      <c r="B50" s="16"/>
      <c r="C50" s="17"/>
      <c r="D50" s="128"/>
      <c r="E50" s="128"/>
      <c r="F50" s="128"/>
      <c r="G50" s="4"/>
      <c r="H50" s="4"/>
      <c r="I50" s="5"/>
      <c r="J50" s="196"/>
      <c r="K50" s="196"/>
      <c r="L50" s="3"/>
    </row>
    <row r="51" spans="1:12" s="6" customFormat="1" ht="13.5" customHeight="1" x14ac:dyDescent="0.3">
      <c r="A51" s="4"/>
      <c r="B51" s="4"/>
      <c r="C51" s="18"/>
      <c r="D51" s="3"/>
      <c r="E51" s="3"/>
      <c r="F51" s="3"/>
      <c r="G51" s="4"/>
      <c r="H51" s="4"/>
      <c r="I51" s="5"/>
      <c r="J51" s="196"/>
      <c r="K51" s="196"/>
      <c r="L51" s="3"/>
    </row>
    <row r="52" spans="1:12" s="6" customFormat="1" ht="13.5" customHeight="1" x14ac:dyDescent="0.3">
      <c r="A52" s="4"/>
      <c r="B52" s="4"/>
      <c r="C52" s="18"/>
      <c r="D52" s="3"/>
      <c r="E52" s="3"/>
      <c r="F52" s="3"/>
      <c r="G52" s="4"/>
      <c r="H52" s="4"/>
      <c r="I52" s="5"/>
      <c r="J52" s="196"/>
      <c r="K52" s="196"/>
      <c r="L52" s="3"/>
    </row>
    <row r="53" spans="1:12" s="6" customFormat="1" ht="13.5" x14ac:dyDescent="0.3">
      <c r="A53" s="4"/>
      <c r="B53" s="4"/>
      <c r="C53" s="18"/>
      <c r="D53" s="3"/>
      <c r="E53" s="3"/>
      <c r="F53" s="3"/>
      <c r="G53" s="4"/>
      <c r="H53" s="4"/>
      <c r="I53" s="5"/>
      <c r="J53" s="196"/>
      <c r="K53" s="196"/>
      <c r="L53" s="3"/>
    </row>
    <row r="54" spans="1:12" s="6" customFormat="1" ht="13.5" x14ac:dyDescent="0.3">
      <c r="A54" s="4"/>
      <c r="B54" s="4"/>
      <c r="C54" s="18"/>
      <c r="D54" s="3"/>
      <c r="E54" s="3"/>
      <c r="F54" s="3"/>
      <c r="G54" s="4"/>
      <c r="H54" s="4"/>
      <c r="I54" s="5"/>
      <c r="J54" s="196"/>
      <c r="K54" s="196"/>
      <c r="L54" s="3"/>
    </row>
    <row r="55" spans="1:12" s="6" customFormat="1" ht="13.5" x14ac:dyDescent="0.3">
      <c r="A55" s="4"/>
      <c r="B55" s="4"/>
      <c r="C55" s="18"/>
      <c r="D55" s="3"/>
      <c r="E55" s="3"/>
      <c r="F55" s="3"/>
      <c r="G55" s="4"/>
      <c r="H55" s="4"/>
      <c r="I55" s="5"/>
      <c r="J55" s="196"/>
      <c r="K55" s="196"/>
      <c r="L55" s="3"/>
    </row>
    <row r="56" spans="1:12" s="6" customFormat="1" ht="13.5" x14ac:dyDescent="0.3">
      <c r="A56" s="4"/>
      <c r="B56" s="4"/>
      <c r="C56" s="18"/>
      <c r="D56" s="3"/>
      <c r="E56" s="3"/>
      <c r="F56" s="3"/>
      <c r="G56" s="4"/>
      <c r="H56" s="4"/>
      <c r="I56" s="5"/>
      <c r="J56" s="196"/>
      <c r="K56" s="196"/>
      <c r="L56" s="3"/>
    </row>
    <row r="57" spans="1:12" s="6" customFormat="1" ht="13.5" x14ac:dyDescent="0.3">
      <c r="A57" s="4"/>
      <c r="B57" s="4"/>
      <c r="C57" s="18"/>
      <c r="D57" s="3"/>
      <c r="E57" s="3"/>
      <c r="F57" s="3"/>
      <c r="G57" s="4"/>
      <c r="H57" s="4"/>
      <c r="I57" s="5"/>
      <c r="J57" s="196"/>
      <c r="K57" s="196"/>
      <c r="L57" s="3"/>
    </row>
    <row r="58" spans="1:12" s="6" customFormat="1" ht="13.5" x14ac:dyDescent="0.3">
      <c r="A58" s="4"/>
      <c r="B58" s="4"/>
      <c r="C58" s="18"/>
      <c r="D58" s="3"/>
      <c r="E58" s="3"/>
      <c r="F58" s="3"/>
      <c r="G58" s="4"/>
      <c r="H58" s="4"/>
      <c r="I58" s="5"/>
      <c r="J58" s="196"/>
      <c r="K58" s="196"/>
      <c r="L58" s="3"/>
    </row>
    <row r="59" spans="1:12" s="6" customFormat="1" ht="13.5" x14ac:dyDescent="0.3">
      <c r="A59" s="4"/>
      <c r="B59" s="4"/>
      <c r="C59" s="18"/>
      <c r="D59" s="3"/>
      <c r="E59" s="3"/>
      <c r="F59" s="3"/>
      <c r="G59" s="4"/>
      <c r="H59" s="4"/>
      <c r="I59" s="5"/>
      <c r="J59" s="196"/>
      <c r="K59" s="196"/>
      <c r="L59" s="3"/>
    </row>
    <row r="60" spans="1:12" s="6" customFormat="1" ht="13.5" x14ac:dyDescent="0.3">
      <c r="A60" s="4"/>
      <c r="B60" s="4"/>
      <c r="C60" s="18"/>
      <c r="D60" s="3"/>
      <c r="E60" s="3"/>
      <c r="F60" s="3"/>
      <c r="G60" s="4"/>
      <c r="H60" s="4"/>
      <c r="I60" s="5"/>
      <c r="J60" s="196"/>
      <c r="K60" s="196"/>
      <c r="L60" s="3"/>
    </row>
    <row r="61" spans="1:12" s="6" customFormat="1" ht="13.5" x14ac:dyDescent="0.3">
      <c r="A61" s="4"/>
      <c r="B61" s="4"/>
      <c r="C61" s="18"/>
      <c r="D61" s="3"/>
      <c r="E61" s="3"/>
      <c r="F61" s="3"/>
      <c r="G61" s="4"/>
      <c r="H61" s="4"/>
      <c r="I61" s="5"/>
      <c r="J61" s="196"/>
      <c r="K61" s="196"/>
      <c r="L61" s="3"/>
    </row>
    <row r="62" spans="1:12" s="6" customFormat="1" ht="13.5" x14ac:dyDescent="0.3">
      <c r="A62" s="4"/>
      <c r="B62" s="4"/>
      <c r="C62" s="18"/>
      <c r="D62" s="3"/>
      <c r="E62" s="3"/>
      <c r="F62" s="3"/>
      <c r="G62" s="4"/>
      <c r="H62" s="4"/>
      <c r="I62" s="5"/>
      <c r="J62" s="196"/>
      <c r="K62" s="196"/>
      <c r="L62" s="3"/>
    </row>
    <row r="63" spans="1:12" s="6" customFormat="1" ht="13.5" x14ac:dyDescent="0.3">
      <c r="A63" s="4"/>
      <c r="B63" s="4"/>
      <c r="C63" s="18"/>
      <c r="D63" s="3"/>
      <c r="E63" s="3"/>
      <c r="F63" s="3"/>
      <c r="G63" s="4"/>
      <c r="H63" s="4"/>
      <c r="I63" s="5"/>
      <c r="J63" s="196"/>
      <c r="K63" s="196"/>
      <c r="L63" s="3"/>
    </row>
    <row r="64" spans="1:12" s="6" customFormat="1" ht="13.5" x14ac:dyDescent="0.3">
      <c r="A64" s="4"/>
      <c r="B64" s="4"/>
      <c r="C64" s="18"/>
      <c r="D64" s="3"/>
      <c r="E64" s="3"/>
      <c r="F64" s="3"/>
      <c r="G64" s="4"/>
      <c r="H64" s="4"/>
      <c r="I64" s="5"/>
      <c r="J64" s="196"/>
      <c r="K64" s="196"/>
      <c r="L64" s="3"/>
    </row>
    <row r="65" spans="1:12" s="6" customFormat="1" ht="13.5" x14ac:dyDescent="0.3">
      <c r="A65" s="4"/>
      <c r="B65" s="4"/>
      <c r="C65" s="18"/>
      <c r="D65" s="3"/>
      <c r="E65" s="3"/>
      <c r="F65" s="3"/>
      <c r="G65" s="4"/>
      <c r="H65" s="4"/>
      <c r="I65" s="5"/>
      <c r="J65" s="196"/>
      <c r="K65" s="196"/>
      <c r="L65" s="3"/>
    </row>
    <row r="66" spans="1:12" s="6" customFormat="1" ht="13.5" x14ac:dyDescent="0.3">
      <c r="A66" s="4"/>
      <c r="B66" s="4"/>
      <c r="C66" s="18"/>
      <c r="D66" s="3"/>
      <c r="E66" s="3"/>
      <c r="F66" s="3"/>
      <c r="G66" s="4"/>
      <c r="H66" s="4"/>
      <c r="I66" s="5"/>
      <c r="J66" s="196"/>
      <c r="K66" s="196"/>
      <c r="L66" s="3"/>
    </row>
    <row r="67" spans="1:12" s="6" customFormat="1" ht="13.5" x14ac:dyDescent="0.3">
      <c r="A67" s="4"/>
      <c r="B67" s="4"/>
      <c r="C67" s="18"/>
      <c r="D67" s="3"/>
      <c r="E67" s="3"/>
      <c r="F67" s="3"/>
      <c r="G67" s="4"/>
      <c r="H67" s="4"/>
      <c r="I67" s="5"/>
      <c r="J67" s="196"/>
      <c r="K67" s="196"/>
      <c r="L67" s="3"/>
    </row>
    <row r="68" spans="1:12" s="6" customFormat="1" ht="13.5" x14ac:dyDescent="0.3">
      <c r="A68" s="4"/>
      <c r="B68" s="4"/>
      <c r="C68" s="18"/>
      <c r="D68" s="3"/>
      <c r="E68" s="3"/>
      <c r="F68" s="3"/>
      <c r="G68" s="4"/>
      <c r="H68" s="4"/>
      <c r="I68" s="5"/>
      <c r="J68" s="196"/>
      <c r="K68" s="196"/>
      <c r="L68" s="3"/>
    </row>
    <row r="69" spans="1:12" s="6" customFormat="1" ht="13.5" x14ac:dyDescent="0.3">
      <c r="A69" s="4"/>
      <c r="B69" s="4"/>
      <c r="C69" s="18"/>
      <c r="D69" s="3"/>
      <c r="E69" s="3"/>
      <c r="F69" s="3"/>
      <c r="G69" s="4"/>
      <c r="H69" s="4"/>
      <c r="I69" s="5"/>
      <c r="J69" s="196"/>
      <c r="K69" s="196"/>
      <c r="L69" s="3"/>
    </row>
    <row r="70" spans="1:12" s="6" customFormat="1" ht="13.5" x14ac:dyDescent="0.3">
      <c r="A70" s="4"/>
      <c r="B70" s="4"/>
      <c r="C70" s="18"/>
      <c r="D70" s="3"/>
      <c r="E70" s="3"/>
      <c r="F70" s="3"/>
      <c r="G70" s="4"/>
      <c r="H70" s="4"/>
      <c r="I70" s="5"/>
      <c r="J70" s="196"/>
      <c r="K70" s="196"/>
      <c r="L70" s="3"/>
    </row>
    <row r="71" spans="1:12" s="6" customFormat="1" ht="13.5" x14ac:dyDescent="0.3">
      <c r="A71" s="4"/>
      <c r="B71" s="4"/>
      <c r="C71" s="18"/>
      <c r="D71" s="3"/>
      <c r="E71" s="3"/>
      <c r="F71" s="3"/>
      <c r="G71" s="4"/>
      <c r="H71" s="4"/>
      <c r="I71" s="5"/>
      <c r="J71" s="196"/>
      <c r="K71" s="196"/>
      <c r="L71" s="3"/>
    </row>
    <row r="72" spans="1:12" s="6" customFormat="1" ht="13.5" x14ac:dyDescent="0.3">
      <c r="A72" s="4"/>
      <c r="B72" s="4"/>
      <c r="C72" s="18"/>
      <c r="D72" s="3"/>
      <c r="E72" s="3"/>
      <c r="F72" s="3"/>
      <c r="G72" s="4"/>
      <c r="H72" s="4"/>
      <c r="I72" s="5"/>
      <c r="J72" s="196"/>
      <c r="K72" s="196"/>
      <c r="L72" s="3"/>
    </row>
    <row r="73" spans="1:12" s="6" customFormat="1" ht="13.5" x14ac:dyDescent="0.3">
      <c r="A73" s="4"/>
      <c r="B73" s="4"/>
      <c r="C73" s="18"/>
      <c r="D73" s="3"/>
      <c r="E73" s="3"/>
      <c r="F73" s="3"/>
      <c r="G73" s="4"/>
      <c r="H73" s="4"/>
      <c r="I73" s="5"/>
      <c r="J73" s="196"/>
      <c r="K73" s="196"/>
      <c r="L73" s="3"/>
    </row>
    <row r="74" spans="1:12" s="6" customFormat="1" ht="13.5" x14ac:dyDescent="0.3">
      <c r="A74" s="4"/>
      <c r="B74" s="4"/>
      <c r="C74" s="18"/>
      <c r="D74" s="3"/>
      <c r="E74" s="3"/>
      <c r="F74" s="3"/>
      <c r="G74" s="4"/>
      <c r="H74" s="4"/>
      <c r="I74" s="5"/>
      <c r="J74" s="196"/>
      <c r="K74" s="196"/>
      <c r="L74" s="3"/>
    </row>
    <row r="75" spans="1:12" s="6" customFormat="1" ht="13.5" x14ac:dyDescent="0.3">
      <c r="A75" s="4"/>
      <c r="B75" s="4"/>
      <c r="C75" s="18"/>
      <c r="D75" s="3"/>
      <c r="E75" s="3"/>
      <c r="F75" s="3"/>
      <c r="G75" s="4"/>
      <c r="H75" s="4"/>
      <c r="I75" s="5"/>
      <c r="J75" s="196"/>
      <c r="K75" s="196"/>
      <c r="L75" s="3"/>
    </row>
    <row r="76" spans="1:12" s="6" customFormat="1" ht="13.5" x14ac:dyDescent="0.3">
      <c r="A76" s="4"/>
      <c r="B76" s="4"/>
      <c r="C76" s="18"/>
      <c r="D76" s="3"/>
      <c r="E76" s="3"/>
      <c r="F76" s="3"/>
      <c r="G76" s="4"/>
      <c r="H76" s="4"/>
      <c r="I76" s="5"/>
      <c r="J76" s="196"/>
      <c r="K76" s="196"/>
      <c r="L76" s="3"/>
    </row>
    <row r="77" spans="1:12" s="6" customFormat="1" ht="13.5" x14ac:dyDescent="0.3">
      <c r="A77" s="4"/>
      <c r="B77" s="4"/>
      <c r="C77" s="18"/>
      <c r="D77" s="3"/>
      <c r="E77" s="3"/>
      <c r="F77" s="3"/>
      <c r="G77" s="4"/>
      <c r="H77" s="4"/>
      <c r="I77" s="5"/>
      <c r="J77" s="196"/>
      <c r="K77" s="196"/>
      <c r="L77" s="3"/>
    </row>
    <row r="78" spans="1:12" s="6" customFormat="1" ht="13.5" x14ac:dyDescent="0.3">
      <c r="A78" s="4"/>
      <c r="B78" s="4"/>
      <c r="C78" s="18"/>
      <c r="D78" s="3"/>
      <c r="E78" s="3"/>
      <c r="F78" s="3"/>
      <c r="G78" s="4"/>
      <c r="H78" s="4"/>
      <c r="I78" s="5"/>
      <c r="J78" s="196"/>
      <c r="K78" s="196"/>
      <c r="L78" s="3"/>
    </row>
    <row r="79" spans="1:12" s="6" customFormat="1" ht="13.5" x14ac:dyDescent="0.3">
      <c r="A79" s="4"/>
      <c r="B79" s="4"/>
      <c r="C79" s="18"/>
      <c r="D79" s="3"/>
      <c r="E79" s="3"/>
      <c r="F79" s="3"/>
      <c r="G79" s="4"/>
      <c r="H79" s="4"/>
      <c r="I79" s="5"/>
      <c r="J79" s="196"/>
      <c r="K79" s="196"/>
      <c r="L79" s="3"/>
    </row>
    <row r="80" spans="1:12" s="6" customFormat="1" ht="13.5" x14ac:dyDescent="0.3">
      <c r="A80" s="4"/>
      <c r="B80" s="4"/>
      <c r="C80" s="18"/>
      <c r="D80" s="3"/>
      <c r="E80" s="3"/>
      <c r="F80" s="3"/>
      <c r="G80" s="4"/>
      <c r="H80" s="4"/>
      <c r="I80" s="5"/>
      <c r="J80" s="196"/>
      <c r="K80" s="196"/>
      <c r="L80" s="3"/>
    </row>
  </sheetData>
  <mergeCells count="10">
    <mergeCell ref="G23:I23"/>
    <mergeCell ref="G28:I28"/>
    <mergeCell ref="G34:I34"/>
    <mergeCell ref="G37:I37"/>
    <mergeCell ref="A1:L1"/>
    <mergeCell ref="A2:D2"/>
    <mergeCell ref="A3:F3"/>
    <mergeCell ref="G3:L3"/>
    <mergeCell ref="A5:C5"/>
    <mergeCell ref="G5:I5"/>
  </mergeCells>
  <phoneticPr fontId="32" type="noConversion"/>
  <printOptions horizontalCentered="1"/>
  <pageMargins left="0.314583" right="0.314583" top="0.74791700000000005" bottom="0.74791700000000005" header="0.314583" footer="0.314583"/>
  <pageSetup paperSize="8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6"/>
  <sheetViews>
    <sheetView view="pageBreakPreview" topLeftCell="A13" zoomScaleSheetLayoutView="100" workbookViewId="0">
      <selection activeCell="AB21" sqref="AB21"/>
    </sheetView>
  </sheetViews>
  <sheetFormatPr defaultRowHeight="13.5" x14ac:dyDescent="0.15"/>
  <cols>
    <col min="1" max="1" width="2.5" style="65" customWidth="1"/>
    <col min="2" max="2" width="2.375" style="65" customWidth="1"/>
    <col min="3" max="3" width="12.875" style="65" customWidth="1"/>
    <col min="4" max="4" width="1.875" style="130" hidden="1" customWidth="1"/>
    <col min="5" max="6" width="11.75" style="65" customWidth="1"/>
    <col min="7" max="7" width="12.375" style="131" customWidth="1"/>
    <col min="8" max="8" width="17.625" style="65" customWidth="1"/>
    <col min="9" max="9" width="3.375" style="65" customWidth="1"/>
    <col min="10" max="10" width="2.375" style="65" customWidth="1"/>
    <col min="11" max="11" width="6.125" style="65" customWidth="1"/>
    <col min="12" max="12" width="14.75" style="65" customWidth="1"/>
    <col min="13" max="13" width="11" style="129" customWidth="1"/>
    <col min="14" max="14" width="11.5" style="151" hidden="1" customWidth="1"/>
    <col min="15" max="15" width="10.875" style="153" hidden="1" customWidth="1"/>
    <col min="16" max="16" width="10.875" style="151" hidden="1" customWidth="1"/>
    <col min="17" max="18" width="0" style="32" hidden="1" customWidth="1"/>
    <col min="19" max="19" width="50.75" style="32" hidden="1" customWidth="1"/>
    <col min="20" max="20" width="0.125" style="32" hidden="1" customWidth="1"/>
    <col min="21" max="21" width="11.25" style="32" hidden="1" customWidth="1"/>
    <col min="22" max="24" width="9" style="32" hidden="1" customWidth="1"/>
    <col min="25" max="16384" width="9" style="32"/>
  </cols>
  <sheetData>
    <row r="1" spans="1:21" s="20" customFormat="1" ht="15" customHeight="1" x14ac:dyDescent="0.2">
      <c r="A1" s="606" t="s">
        <v>24</v>
      </c>
      <c r="B1" s="606"/>
      <c r="C1" s="606"/>
      <c r="D1" s="606"/>
      <c r="E1" s="19"/>
      <c r="F1" s="19"/>
      <c r="G1" s="19"/>
      <c r="H1" s="19"/>
      <c r="I1" s="19"/>
      <c r="J1" s="19"/>
      <c r="K1" s="19"/>
      <c r="L1" s="19"/>
      <c r="M1" s="21" t="s">
        <v>207</v>
      </c>
      <c r="N1" s="150"/>
      <c r="O1" s="152"/>
      <c r="P1" s="150"/>
    </row>
    <row r="2" spans="1:21" s="20" customFormat="1" ht="15" customHeight="1" x14ac:dyDescent="0.15">
      <c r="A2" s="607" t="s">
        <v>175</v>
      </c>
      <c r="B2" s="608"/>
      <c r="C2" s="609"/>
      <c r="D2" s="610" t="s">
        <v>12</v>
      </c>
      <c r="E2" s="612" t="s">
        <v>250</v>
      </c>
      <c r="F2" s="612" t="s">
        <v>249</v>
      </c>
      <c r="G2" s="612" t="s">
        <v>150</v>
      </c>
      <c r="H2" s="601" t="s">
        <v>199</v>
      </c>
      <c r="I2" s="601"/>
      <c r="J2" s="601"/>
      <c r="K2" s="602"/>
      <c r="L2" s="602"/>
      <c r="M2" s="603"/>
      <c r="N2" s="614" t="s">
        <v>12</v>
      </c>
      <c r="O2" s="616" t="s">
        <v>38</v>
      </c>
      <c r="P2" s="618" t="s">
        <v>150</v>
      </c>
      <c r="Q2" s="622" t="s">
        <v>136</v>
      </c>
      <c r="R2" s="623"/>
      <c r="S2" s="624"/>
      <c r="T2" s="154"/>
    </row>
    <row r="3" spans="1:21" s="20" customFormat="1" ht="15" customHeight="1" x14ac:dyDescent="0.15">
      <c r="A3" s="22" t="s">
        <v>56</v>
      </c>
      <c r="B3" s="23" t="s">
        <v>54</v>
      </c>
      <c r="C3" s="23" t="s">
        <v>58</v>
      </c>
      <c r="D3" s="611"/>
      <c r="E3" s="613"/>
      <c r="F3" s="613"/>
      <c r="G3" s="613"/>
      <c r="H3" s="604"/>
      <c r="I3" s="604"/>
      <c r="J3" s="604"/>
      <c r="K3" s="604"/>
      <c r="L3" s="604"/>
      <c r="M3" s="605"/>
      <c r="N3" s="615"/>
      <c r="O3" s="617"/>
      <c r="P3" s="619"/>
      <c r="Q3" s="625"/>
      <c r="R3" s="626"/>
      <c r="S3" s="627"/>
      <c r="T3" s="154"/>
    </row>
    <row r="4" spans="1:21" s="20" customFormat="1" ht="15" customHeight="1" x14ac:dyDescent="0.15">
      <c r="A4" s="596" t="s">
        <v>79</v>
      </c>
      <c r="B4" s="597"/>
      <c r="C4" s="598"/>
      <c r="D4" s="40" t="e">
        <f>D5+D8+D41+D44+D56</f>
        <v>#REF!</v>
      </c>
      <c r="E4" s="40">
        <v>2901710850</v>
      </c>
      <c r="F4" s="40">
        <f>SUM(F5,F8,F41,F44,F56)</f>
        <v>3182895012</v>
      </c>
      <c r="G4" s="41">
        <f t="shared" ref="G4:G35" si="0">SUM(F4-E4)</f>
        <v>281184162</v>
      </c>
      <c r="H4" s="30"/>
      <c r="I4" s="31"/>
      <c r="J4" s="31"/>
      <c r="K4" s="58"/>
      <c r="L4" s="58"/>
      <c r="M4" s="53"/>
      <c r="N4" s="156">
        <v>3279893478</v>
      </c>
      <c r="O4" s="157">
        <v>3008529936</v>
      </c>
      <c r="P4" s="165"/>
      <c r="Q4" s="620"/>
      <c r="R4" s="620"/>
      <c r="S4" s="621"/>
    </row>
    <row r="5" spans="1:21" s="20" customFormat="1" ht="15" customHeight="1" x14ac:dyDescent="0.15">
      <c r="A5" s="575" t="s">
        <v>157</v>
      </c>
      <c r="B5" s="599"/>
      <c r="C5" s="600"/>
      <c r="D5" s="42">
        <f>D6</f>
        <v>120000000</v>
      </c>
      <c r="E5" s="43">
        <v>9118000</v>
      </c>
      <c r="F5" s="43">
        <f>F6</f>
        <v>0</v>
      </c>
      <c r="G5" s="41">
        <f t="shared" si="0"/>
        <v>-9118000</v>
      </c>
      <c r="H5" s="29"/>
      <c r="I5" s="60"/>
      <c r="J5" s="60"/>
      <c r="K5" s="54"/>
      <c r="L5" s="54"/>
      <c r="M5" s="51"/>
      <c r="N5" s="158"/>
      <c r="O5" s="159"/>
      <c r="P5" s="160"/>
      <c r="Q5" s="557"/>
      <c r="R5" s="557"/>
      <c r="S5" s="558"/>
    </row>
    <row r="6" spans="1:21" s="20" customFormat="1" ht="15" customHeight="1" x14ac:dyDescent="0.15">
      <c r="A6" s="24"/>
      <c r="B6" s="573" t="s">
        <v>157</v>
      </c>
      <c r="C6" s="574"/>
      <c r="D6" s="43">
        <f>SUM(D7:D7)</f>
        <v>120000000</v>
      </c>
      <c r="E6" s="43">
        <v>9118000</v>
      </c>
      <c r="F6" s="43">
        <f>F7</f>
        <v>0</v>
      </c>
      <c r="G6" s="41">
        <f t="shared" si="0"/>
        <v>-9118000</v>
      </c>
      <c r="H6" s="29"/>
      <c r="I6" s="60"/>
      <c r="J6" s="60"/>
      <c r="K6" s="54"/>
      <c r="L6" s="54"/>
      <c r="M6" s="51"/>
      <c r="N6" s="158"/>
      <c r="O6" s="159"/>
      <c r="P6" s="160"/>
      <c r="Q6" s="557"/>
      <c r="R6" s="557"/>
      <c r="S6" s="558"/>
    </row>
    <row r="7" spans="1:21" s="20" customFormat="1" ht="15" customHeight="1" x14ac:dyDescent="0.15">
      <c r="A7" s="24"/>
      <c r="B7" s="44"/>
      <c r="C7" s="199" t="s">
        <v>359</v>
      </c>
      <c r="D7" s="42">
        <v>120000000</v>
      </c>
      <c r="E7" s="43">
        <v>9118000</v>
      </c>
      <c r="F7" s="43">
        <f>SUM(M7)</f>
        <v>0</v>
      </c>
      <c r="G7" s="41">
        <f t="shared" si="0"/>
        <v>-9118000</v>
      </c>
      <c r="H7" s="214"/>
      <c r="I7" s="215"/>
      <c r="J7" s="215"/>
      <c r="K7" s="209"/>
      <c r="L7" s="209"/>
      <c r="M7" s="210"/>
      <c r="N7" s="158"/>
      <c r="O7" s="159"/>
      <c r="P7" s="160"/>
      <c r="Q7" s="562"/>
      <c r="R7" s="563"/>
      <c r="S7" s="564"/>
      <c r="U7" s="240"/>
    </row>
    <row r="8" spans="1:21" s="26" customFormat="1" ht="15" customHeight="1" x14ac:dyDescent="0.2">
      <c r="A8" s="575" t="s">
        <v>173</v>
      </c>
      <c r="B8" s="576"/>
      <c r="C8" s="574"/>
      <c r="D8" s="46" t="e">
        <f>D9</f>
        <v>#REF!</v>
      </c>
      <c r="E8" s="47">
        <v>2638261000</v>
      </c>
      <c r="F8" s="47">
        <f>F9</f>
        <v>2958298000</v>
      </c>
      <c r="G8" s="41">
        <f t="shared" si="0"/>
        <v>320037000</v>
      </c>
      <c r="H8" s="217"/>
      <c r="I8" s="218"/>
      <c r="J8" s="218"/>
      <c r="K8" s="219"/>
      <c r="L8" s="220"/>
      <c r="M8" s="221"/>
      <c r="N8" s="158"/>
      <c r="O8" s="159"/>
      <c r="P8" s="160">
        <f t="shared" ref="P8:P21" si="1">SUM(M8-O8)</f>
        <v>0</v>
      </c>
      <c r="Q8" s="557"/>
      <c r="R8" s="557"/>
      <c r="S8" s="558"/>
      <c r="T8" s="241"/>
      <c r="U8" s="241"/>
    </row>
    <row r="9" spans="1:21" s="20" customFormat="1" ht="15" customHeight="1" x14ac:dyDescent="0.2">
      <c r="A9" s="55"/>
      <c r="B9" s="579" t="s">
        <v>186</v>
      </c>
      <c r="C9" s="580"/>
      <c r="D9" s="42" t="e">
        <f>D23+#REF!+D10</f>
        <v>#REF!</v>
      </c>
      <c r="E9" s="47">
        <v>2638261000</v>
      </c>
      <c r="F9" s="47">
        <f>SUM(F10,F23,F40)</f>
        <v>2958298000</v>
      </c>
      <c r="G9" s="41">
        <f t="shared" si="0"/>
        <v>320037000</v>
      </c>
      <c r="H9" s="217"/>
      <c r="I9" s="218"/>
      <c r="J9" s="218"/>
      <c r="K9" s="211"/>
      <c r="L9" s="211"/>
      <c r="M9" s="222"/>
      <c r="N9" s="158"/>
      <c r="O9" s="159"/>
      <c r="P9" s="160">
        <f t="shared" si="1"/>
        <v>0</v>
      </c>
      <c r="Q9" s="557"/>
      <c r="R9" s="557"/>
      <c r="S9" s="558"/>
      <c r="T9" s="240"/>
      <c r="U9" s="240"/>
    </row>
    <row r="10" spans="1:21" s="20" customFormat="1" ht="15" customHeight="1" x14ac:dyDescent="0.15">
      <c r="A10" s="55"/>
      <c r="B10" s="45"/>
      <c r="C10" s="199" t="s">
        <v>185</v>
      </c>
      <c r="D10" s="42">
        <v>1197431976</v>
      </c>
      <c r="E10" s="43">
        <v>866329000</v>
      </c>
      <c r="F10" s="43">
        <f>SUM(M10,M19,M20,M21,M22)</f>
        <v>1039242000</v>
      </c>
      <c r="G10" s="41">
        <f t="shared" si="0"/>
        <v>172913000</v>
      </c>
      <c r="H10" s="292" t="s">
        <v>323</v>
      </c>
      <c r="I10" s="338"/>
      <c r="J10" s="338"/>
      <c r="K10" s="339"/>
      <c r="L10" s="294"/>
      <c r="M10" s="296">
        <f>SUM(M11:M18)</f>
        <v>894756000</v>
      </c>
      <c r="N10" s="158">
        <f>SUM(N11:N18)</f>
        <v>165130000</v>
      </c>
      <c r="O10" s="159">
        <f>SUM(O11:O18)</f>
        <v>225949000</v>
      </c>
      <c r="P10" s="160">
        <f t="shared" si="1"/>
        <v>668807000</v>
      </c>
      <c r="Q10" s="557"/>
      <c r="R10" s="557"/>
      <c r="S10" s="558"/>
      <c r="T10" s="240"/>
      <c r="U10" s="240"/>
    </row>
    <row r="11" spans="1:21" s="20" customFormat="1" ht="15" customHeight="1" x14ac:dyDescent="0.15">
      <c r="A11" s="55"/>
      <c r="B11" s="48"/>
      <c r="C11" s="197"/>
      <c r="D11" s="198"/>
      <c r="E11" s="46"/>
      <c r="F11" s="200"/>
      <c r="G11" s="41">
        <f t="shared" si="0"/>
        <v>0</v>
      </c>
      <c r="H11" s="293" t="s">
        <v>324</v>
      </c>
      <c r="I11" s="340"/>
      <c r="J11" s="340"/>
      <c r="K11" s="341"/>
      <c r="L11" s="294"/>
      <c r="M11" s="302">
        <v>138447000</v>
      </c>
      <c r="N11" s="158">
        <v>94105000</v>
      </c>
      <c r="O11" s="159">
        <v>154041000</v>
      </c>
      <c r="P11" s="160">
        <f t="shared" si="1"/>
        <v>-15594000</v>
      </c>
      <c r="Q11" s="557"/>
      <c r="R11" s="557"/>
      <c r="S11" s="558"/>
      <c r="T11" s="240"/>
      <c r="U11" s="240"/>
    </row>
    <row r="12" spans="1:21" s="20" customFormat="1" ht="15" customHeight="1" x14ac:dyDescent="0.15">
      <c r="A12" s="55"/>
      <c r="B12" s="48"/>
      <c r="C12" s="197"/>
      <c r="D12" s="198"/>
      <c r="E12" s="49"/>
      <c r="F12" s="200"/>
      <c r="G12" s="41">
        <f t="shared" si="0"/>
        <v>0</v>
      </c>
      <c r="H12" s="293" t="s">
        <v>353</v>
      </c>
      <c r="I12" s="340"/>
      <c r="J12" s="340"/>
      <c r="K12" s="341"/>
      <c r="L12" s="294"/>
      <c r="M12" s="302">
        <v>206418000</v>
      </c>
      <c r="N12" s="158">
        <v>71025000</v>
      </c>
      <c r="O12" s="159">
        <v>71908000</v>
      </c>
      <c r="P12" s="160">
        <f t="shared" si="1"/>
        <v>134510000</v>
      </c>
      <c r="Q12" s="557"/>
      <c r="R12" s="557"/>
      <c r="S12" s="558"/>
      <c r="T12" s="240"/>
      <c r="U12" s="240"/>
    </row>
    <row r="13" spans="1:21" s="20" customFormat="1" ht="15" customHeight="1" x14ac:dyDescent="0.15">
      <c r="A13" s="55"/>
      <c r="B13" s="48"/>
      <c r="C13" s="197"/>
      <c r="D13" s="198"/>
      <c r="E13" s="49"/>
      <c r="F13" s="200"/>
      <c r="G13" s="41"/>
      <c r="H13" s="293" t="s">
        <v>328</v>
      </c>
      <c r="I13" s="340"/>
      <c r="J13" s="340"/>
      <c r="K13" s="341"/>
      <c r="L13" s="294"/>
      <c r="M13" s="302">
        <v>70257000</v>
      </c>
      <c r="N13" s="158"/>
      <c r="O13" s="159"/>
      <c r="P13" s="160"/>
      <c r="Q13" s="290"/>
      <c r="R13" s="290"/>
      <c r="S13" s="291"/>
      <c r="T13" s="240"/>
      <c r="U13" s="240"/>
    </row>
    <row r="14" spans="1:21" s="20" customFormat="1" ht="15" customHeight="1" x14ac:dyDescent="0.15">
      <c r="A14" s="55"/>
      <c r="B14" s="48"/>
      <c r="C14" s="197"/>
      <c r="D14" s="198"/>
      <c r="E14" s="49"/>
      <c r="F14" s="200"/>
      <c r="G14" s="41"/>
      <c r="H14" s="293" t="s">
        <v>354</v>
      </c>
      <c r="I14" s="338"/>
      <c r="J14" s="338"/>
      <c r="K14" s="338"/>
      <c r="L14" s="342"/>
      <c r="M14" s="302">
        <v>63744000</v>
      </c>
      <c r="N14" s="158"/>
      <c r="O14" s="159"/>
      <c r="P14" s="160"/>
      <c r="Q14" s="290"/>
      <c r="R14" s="290"/>
      <c r="S14" s="291"/>
      <c r="T14" s="240"/>
      <c r="U14" s="240"/>
    </row>
    <row r="15" spans="1:21" s="20" customFormat="1" ht="15" customHeight="1" x14ac:dyDescent="0.15">
      <c r="A15" s="55"/>
      <c r="B15" s="48"/>
      <c r="C15" s="197"/>
      <c r="D15" s="198"/>
      <c r="E15" s="49"/>
      <c r="F15" s="200"/>
      <c r="G15" s="41"/>
      <c r="H15" s="293" t="s">
        <v>355</v>
      </c>
      <c r="I15" s="338"/>
      <c r="J15" s="338"/>
      <c r="K15" s="338"/>
      <c r="L15" s="342"/>
      <c r="M15" s="302">
        <v>207188000</v>
      </c>
      <c r="N15" s="158"/>
      <c r="O15" s="159"/>
      <c r="P15" s="160"/>
      <c r="Q15" s="290"/>
      <c r="R15" s="290"/>
      <c r="S15" s="291"/>
      <c r="T15" s="240"/>
      <c r="U15" s="240"/>
    </row>
    <row r="16" spans="1:21" s="20" customFormat="1" ht="15" customHeight="1" x14ac:dyDescent="0.15">
      <c r="A16" s="55"/>
      <c r="B16" s="48"/>
      <c r="C16" s="197"/>
      <c r="D16" s="198"/>
      <c r="E16" s="49"/>
      <c r="F16" s="200"/>
      <c r="G16" s="41"/>
      <c r="H16" s="293" t="s">
        <v>356</v>
      </c>
      <c r="I16" s="338"/>
      <c r="J16" s="338"/>
      <c r="K16" s="338"/>
      <c r="L16" s="342"/>
      <c r="M16" s="302">
        <v>51736000</v>
      </c>
      <c r="N16" s="158"/>
      <c r="O16" s="159"/>
      <c r="P16" s="160"/>
      <c r="Q16" s="290"/>
      <c r="R16" s="290"/>
      <c r="S16" s="291"/>
      <c r="T16" s="240"/>
      <c r="U16" s="240"/>
    </row>
    <row r="17" spans="1:21" s="20" customFormat="1" ht="15" customHeight="1" x14ac:dyDescent="0.15">
      <c r="A17" s="55"/>
      <c r="B17" s="48"/>
      <c r="C17" s="197"/>
      <c r="D17" s="198"/>
      <c r="E17" s="49"/>
      <c r="F17" s="200"/>
      <c r="G17" s="41"/>
      <c r="H17" s="293" t="s">
        <v>357</v>
      </c>
      <c r="I17" s="338"/>
      <c r="J17" s="338"/>
      <c r="K17" s="338"/>
      <c r="L17" s="342"/>
      <c r="M17" s="302">
        <v>105694000</v>
      </c>
      <c r="N17" s="158"/>
      <c r="O17" s="159"/>
      <c r="P17" s="160"/>
      <c r="Q17" s="290"/>
      <c r="R17" s="290"/>
      <c r="S17" s="291"/>
      <c r="T17" s="240"/>
      <c r="U17" s="240"/>
    </row>
    <row r="18" spans="1:21" s="20" customFormat="1" ht="15" customHeight="1" x14ac:dyDescent="0.15">
      <c r="A18" s="55"/>
      <c r="B18" s="48"/>
      <c r="C18" s="197"/>
      <c r="D18" s="198"/>
      <c r="E18" s="49"/>
      <c r="F18" s="200"/>
      <c r="G18" s="41"/>
      <c r="H18" s="293" t="s">
        <v>358</v>
      </c>
      <c r="I18" s="338"/>
      <c r="J18" s="338"/>
      <c r="K18" s="338"/>
      <c r="L18" s="342"/>
      <c r="M18" s="302">
        <v>51272000</v>
      </c>
      <c r="N18" s="158"/>
      <c r="O18" s="159"/>
      <c r="P18" s="160"/>
      <c r="Q18" s="290"/>
      <c r="R18" s="290"/>
      <c r="S18" s="291"/>
      <c r="T18" s="240"/>
      <c r="U18" s="240"/>
    </row>
    <row r="19" spans="1:21" s="20" customFormat="1" ht="15" customHeight="1" x14ac:dyDescent="0.15">
      <c r="A19" s="55"/>
      <c r="B19" s="48"/>
      <c r="C19" s="197"/>
      <c r="D19" s="198"/>
      <c r="E19" s="49"/>
      <c r="F19" s="200"/>
      <c r="G19" s="41">
        <f t="shared" si="0"/>
        <v>0</v>
      </c>
      <c r="H19" s="590" t="s">
        <v>43</v>
      </c>
      <c r="I19" s="591"/>
      <c r="J19" s="591"/>
      <c r="K19" s="591"/>
      <c r="L19" s="324"/>
      <c r="M19" s="325">
        <v>22500000</v>
      </c>
      <c r="N19" s="178">
        <v>75600000</v>
      </c>
      <c r="O19" s="180">
        <v>75600000</v>
      </c>
      <c r="P19" s="160">
        <f t="shared" si="1"/>
        <v>-53100000</v>
      </c>
      <c r="Q19" s="581" t="s">
        <v>63</v>
      </c>
      <c r="R19" s="582"/>
      <c r="S19" s="583"/>
    </row>
    <row r="20" spans="1:21" s="20" customFormat="1" ht="15" customHeight="1" x14ac:dyDescent="0.15">
      <c r="A20" s="55"/>
      <c r="B20" s="48"/>
      <c r="C20" s="197"/>
      <c r="D20" s="198"/>
      <c r="E20" s="49"/>
      <c r="F20" s="200"/>
      <c r="G20" s="41"/>
      <c r="H20" s="592" t="s">
        <v>360</v>
      </c>
      <c r="I20" s="593"/>
      <c r="J20" s="593"/>
      <c r="K20" s="593"/>
      <c r="L20" s="328"/>
      <c r="M20" s="327">
        <v>10000000</v>
      </c>
      <c r="N20" s="178"/>
      <c r="O20" s="180"/>
      <c r="P20" s="160"/>
      <c r="Q20" s="584"/>
      <c r="R20" s="585"/>
      <c r="S20" s="586"/>
    </row>
    <row r="21" spans="1:21" s="20" customFormat="1" ht="15" customHeight="1" x14ac:dyDescent="0.15">
      <c r="A21" s="55"/>
      <c r="B21" s="48"/>
      <c r="C21" s="197"/>
      <c r="D21" s="198"/>
      <c r="E21" s="49"/>
      <c r="F21" s="200"/>
      <c r="G21" s="41">
        <f t="shared" si="0"/>
        <v>0</v>
      </c>
      <c r="H21" s="329" t="s">
        <v>322</v>
      </c>
      <c r="I21" s="330"/>
      <c r="J21" s="330"/>
      <c r="K21" s="330"/>
      <c r="L21" s="331"/>
      <c r="M21" s="327">
        <v>35000000</v>
      </c>
      <c r="N21" s="178">
        <v>59850000</v>
      </c>
      <c r="O21" s="180">
        <v>59850000</v>
      </c>
      <c r="P21" s="160">
        <f t="shared" si="1"/>
        <v>-24850000</v>
      </c>
      <c r="Q21" s="587"/>
      <c r="R21" s="588"/>
      <c r="S21" s="589"/>
    </row>
    <row r="22" spans="1:21" s="20" customFormat="1" ht="15" customHeight="1" x14ac:dyDescent="0.15">
      <c r="A22" s="55"/>
      <c r="B22" s="48"/>
      <c r="C22" s="197"/>
      <c r="D22" s="198"/>
      <c r="E22" s="49"/>
      <c r="F22" s="200"/>
      <c r="G22" s="41">
        <f t="shared" si="0"/>
        <v>0</v>
      </c>
      <c r="H22" s="594" t="s">
        <v>37</v>
      </c>
      <c r="I22" s="595"/>
      <c r="J22" s="595"/>
      <c r="K22" s="331"/>
      <c r="L22" s="332"/>
      <c r="M22" s="333">
        <v>76986000</v>
      </c>
      <c r="N22" s="178">
        <v>50400000</v>
      </c>
      <c r="O22" s="180">
        <v>50400000</v>
      </c>
      <c r="P22" s="160">
        <f>SUM(M22-O22)</f>
        <v>26586000</v>
      </c>
      <c r="Q22" s="628"/>
      <c r="R22" s="628"/>
      <c r="S22" s="629"/>
    </row>
    <row r="23" spans="1:21" s="20" customFormat="1" ht="15" customHeight="1" x14ac:dyDescent="0.15">
      <c r="A23" s="55"/>
      <c r="B23" s="48"/>
      <c r="C23" s="199" t="s">
        <v>155</v>
      </c>
      <c r="D23" s="43">
        <v>1825590000</v>
      </c>
      <c r="E23" s="42">
        <v>1718367000</v>
      </c>
      <c r="F23" s="42">
        <f>SUM(M23,M24,M25,M26,M27,M36,M37,M38)</f>
        <v>1861256000</v>
      </c>
      <c r="G23" s="41">
        <f t="shared" si="0"/>
        <v>142889000</v>
      </c>
      <c r="H23" s="326" t="s">
        <v>29</v>
      </c>
      <c r="I23" s="343"/>
      <c r="J23" s="343"/>
      <c r="K23" s="343"/>
      <c r="L23" s="343"/>
      <c r="M23" s="335">
        <v>760000000</v>
      </c>
      <c r="N23" s="158"/>
      <c r="O23" s="159"/>
      <c r="P23" s="160">
        <f t="shared" ref="P23:P36" si="2">SUM(M23-O23)</f>
        <v>760000000</v>
      </c>
      <c r="Q23" s="557"/>
      <c r="R23" s="557"/>
      <c r="S23" s="558"/>
      <c r="T23" s="20" t="s">
        <v>236</v>
      </c>
    </row>
    <row r="24" spans="1:21" s="20" customFormat="1" ht="15" customHeight="1" x14ac:dyDescent="0.15">
      <c r="A24" s="55"/>
      <c r="B24" s="48"/>
      <c r="C24" s="57"/>
      <c r="D24" s="49"/>
      <c r="E24" s="50"/>
      <c r="F24" s="50"/>
      <c r="G24" s="41">
        <f t="shared" si="0"/>
        <v>0</v>
      </c>
      <c r="H24" s="326" t="s">
        <v>143</v>
      </c>
      <c r="I24" s="326"/>
      <c r="J24" s="326"/>
      <c r="K24" s="326"/>
      <c r="L24" s="326"/>
      <c r="M24" s="335">
        <v>35000000</v>
      </c>
      <c r="N24" s="158">
        <v>10000000</v>
      </c>
      <c r="O24" s="159">
        <v>10000000</v>
      </c>
      <c r="P24" s="160">
        <f t="shared" si="2"/>
        <v>25000000</v>
      </c>
      <c r="Q24" s="557"/>
      <c r="R24" s="557"/>
      <c r="S24" s="558"/>
    </row>
    <row r="25" spans="1:21" s="20" customFormat="1" ht="15" customHeight="1" x14ac:dyDescent="0.15">
      <c r="A25" s="24"/>
      <c r="B25" s="48"/>
      <c r="C25" s="48"/>
      <c r="D25" s="49"/>
      <c r="E25" s="52"/>
      <c r="F25" s="52"/>
      <c r="G25" s="41">
        <f t="shared" si="0"/>
        <v>0</v>
      </c>
      <c r="H25" s="326" t="s">
        <v>26</v>
      </c>
      <c r="I25" s="330"/>
      <c r="J25" s="330"/>
      <c r="K25" s="336"/>
      <c r="L25" s="337"/>
      <c r="M25" s="335">
        <v>15000000</v>
      </c>
      <c r="N25" s="158">
        <f>SUM(N26:N27)</f>
        <v>50000000</v>
      </c>
      <c r="O25" s="160">
        <f>SUM(O26:O27)</f>
        <v>50000000</v>
      </c>
      <c r="P25" s="160">
        <f t="shared" si="2"/>
        <v>-35000000</v>
      </c>
      <c r="Q25" s="557"/>
      <c r="R25" s="557"/>
      <c r="S25" s="558"/>
    </row>
    <row r="26" spans="1:21" s="20" customFormat="1" ht="15" customHeight="1" x14ac:dyDescent="0.15">
      <c r="A26" s="24"/>
      <c r="B26" s="48"/>
      <c r="C26" s="48"/>
      <c r="D26" s="49"/>
      <c r="E26" s="52"/>
      <c r="F26" s="52"/>
      <c r="G26" s="41">
        <f t="shared" si="0"/>
        <v>0</v>
      </c>
      <c r="H26" s="357" t="s">
        <v>21</v>
      </c>
      <c r="I26" s="358"/>
      <c r="J26" s="358"/>
      <c r="K26" s="359"/>
      <c r="L26" s="360"/>
      <c r="M26" s="361">
        <v>100000000</v>
      </c>
      <c r="N26" s="158">
        <v>35000000</v>
      </c>
      <c r="O26" s="159">
        <v>35000000</v>
      </c>
      <c r="P26" s="160">
        <f t="shared" si="2"/>
        <v>65000000</v>
      </c>
      <c r="Q26" s="557"/>
      <c r="R26" s="557"/>
      <c r="S26" s="558"/>
    </row>
    <row r="27" spans="1:21" s="20" customFormat="1" ht="15" customHeight="1" x14ac:dyDescent="0.15">
      <c r="A27" s="24"/>
      <c r="B27" s="48"/>
      <c r="C27" s="48"/>
      <c r="D27" s="49"/>
      <c r="E27" s="52"/>
      <c r="F27" s="52"/>
      <c r="G27" s="41">
        <f t="shared" si="0"/>
        <v>0</v>
      </c>
      <c r="H27" s="292" t="s">
        <v>323</v>
      </c>
      <c r="I27" s="338"/>
      <c r="J27" s="338"/>
      <c r="K27" s="339"/>
      <c r="L27" s="294"/>
      <c r="M27" s="296">
        <f>SUM(M28:M35)</f>
        <v>894756000</v>
      </c>
      <c r="N27" s="158">
        <v>15000000</v>
      </c>
      <c r="O27" s="159">
        <v>15000000</v>
      </c>
      <c r="P27" s="160">
        <f t="shared" si="2"/>
        <v>879756000</v>
      </c>
      <c r="Q27" s="557"/>
      <c r="R27" s="557"/>
      <c r="S27" s="558"/>
    </row>
    <row r="28" spans="1:21" s="20" customFormat="1" ht="15" customHeight="1" x14ac:dyDescent="0.15">
      <c r="A28" s="24"/>
      <c r="B28" s="48"/>
      <c r="C28" s="48"/>
      <c r="D28" s="49"/>
      <c r="E28" s="52"/>
      <c r="F28" s="52"/>
      <c r="G28" s="41">
        <f t="shared" si="0"/>
        <v>0</v>
      </c>
      <c r="H28" s="293" t="s">
        <v>324</v>
      </c>
      <c r="I28" s="340"/>
      <c r="J28" s="340"/>
      <c r="K28" s="341"/>
      <c r="L28" s="294"/>
      <c r="M28" s="302">
        <v>138447000</v>
      </c>
      <c r="N28" s="158">
        <v>55000000</v>
      </c>
      <c r="O28" s="159">
        <v>55000000</v>
      </c>
      <c r="P28" s="160">
        <f t="shared" si="2"/>
        <v>83447000</v>
      </c>
      <c r="Q28" s="557"/>
      <c r="R28" s="557"/>
      <c r="S28" s="558"/>
    </row>
    <row r="29" spans="1:21" s="20" customFormat="1" ht="15" customHeight="1" x14ac:dyDescent="0.15">
      <c r="A29" s="24"/>
      <c r="B29" s="48"/>
      <c r="C29" s="48"/>
      <c r="D29" s="49"/>
      <c r="E29" s="52"/>
      <c r="F29" s="52"/>
      <c r="G29" s="41"/>
      <c r="H29" s="293" t="s">
        <v>353</v>
      </c>
      <c r="I29" s="340"/>
      <c r="J29" s="340"/>
      <c r="K29" s="341"/>
      <c r="L29" s="294"/>
      <c r="M29" s="302">
        <v>206418000</v>
      </c>
      <c r="N29" s="158"/>
      <c r="O29" s="159"/>
      <c r="P29" s="160"/>
      <c r="Q29" s="290"/>
      <c r="R29" s="290"/>
      <c r="S29" s="291"/>
    </row>
    <row r="30" spans="1:21" s="20" customFormat="1" ht="15" customHeight="1" x14ac:dyDescent="0.15">
      <c r="A30" s="24"/>
      <c r="B30" s="48"/>
      <c r="C30" s="48"/>
      <c r="D30" s="49"/>
      <c r="E30" s="52"/>
      <c r="F30" s="52"/>
      <c r="G30" s="41"/>
      <c r="H30" s="293" t="s">
        <v>328</v>
      </c>
      <c r="I30" s="340"/>
      <c r="J30" s="340"/>
      <c r="K30" s="341"/>
      <c r="L30" s="294"/>
      <c r="M30" s="302">
        <v>70257000</v>
      </c>
      <c r="N30" s="158"/>
      <c r="O30" s="159"/>
      <c r="P30" s="160"/>
      <c r="Q30" s="290"/>
      <c r="R30" s="290"/>
      <c r="S30" s="291"/>
    </row>
    <row r="31" spans="1:21" s="20" customFormat="1" ht="15" customHeight="1" x14ac:dyDescent="0.15">
      <c r="A31" s="24"/>
      <c r="B31" s="48"/>
      <c r="C31" s="48"/>
      <c r="D31" s="49"/>
      <c r="E31" s="52"/>
      <c r="F31" s="52"/>
      <c r="G31" s="41"/>
      <c r="H31" s="293" t="s">
        <v>354</v>
      </c>
      <c r="I31" s="338"/>
      <c r="J31" s="338"/>
      <c r="K31" s="338"/>
      <c r="L31" s="342"/>
      <c r="M31" s="302">
        <v>63744000</v>
      </c>
      <c r="N31" s="158"/>
      <c r="O31" s="159"/>
      <c r="P31" s="160"/>
      <c r="Q31" s="290"/>
      <c r="R31" s="290"/>
      <c r="S31" s="291"/>
    </row>
    <row r="32" spans="1:21" s="20" customFormat="1" ht="15" customHeight="1" x14ac:dyDescent="0.15">
      <c r="A32" s="24"/>
      <c r="B32" s="48"/>
      <c r="C32" s="48"/>
      <c r="D32" s="49"/>
      <c r="E32" s="52"/>
      <c r="F32" s="52"/>
      <c r="G32" s="41"/>
      <c r="H32" s="293" t="s">
        <v>355</v>
      </c>
      <c r="I32" s="338"/>
      <c r="J32" s="338"/>
      <c r="K32" s="338"/>
      <c r="L32" s="342"/>
      <c r="M32" s="302">
        <v>207188000</v>
      </c>
      <c r="N32" s="158"/>
      <c r="O32" s="159"/>
      <c r="P32" s="160"/>
      <c r="Q32" s="290"/>
      <c r="R32" s="290"/>
      <c r="S32" s="291"/>
    </row>
    <row r="33" spans="1:21" s="20" customFormat="1" ht="15" customHeight="1" x14ac:dyDescent="0.15">
      <c r="A33" s="24"/>
      <c r="B33" s="48"/>
      <c r="C33" s="48"/>
      <c r="D33" s="49"/>
      <c r="E33" s="52"/>
      <c r="F33" s="52"/>
      <c r="G33" s="41"/>
      <c r="H33" s="293" t="s">
        <v>356</v>
      </c>
      <c r="I33" s="338"/>
      <c r="J33" s="338"/>
      <c r="K33" s="338"/>
      <c r="L33" s="342"/>
      <c r="M33" s="302">
        <v>51736000</v>
      </c>
      <c r="N33" s="158"/>
      <c r="O33" s="159"/>
      <c r="P33" s="160"/>
      <c r="Q33" s="290"/>
      <c r="R33" s="290"/>
      <c r="S33" s="291"/>
    </row>
    <row r="34" spans="1:21" s="20" customFormat="1" ht="15" customHeight="1" x14ac:dyDescent="0.15">
      <c r="A34" s="24"/>
      <c r="B34" s="48"/>
      <c r="C34" s="48"/>
      <c r="D34" s="49"/>
      <c r="E34" s="52"/>
      <c r="F34" s="52"/>
      <c r="G34" s="41"/>
      <c r="H34" s="293" t="s">
        <v>357</v>
      </c>
      <c r="I34" s="338"/>
      <c r="J34" s="338"/>
      <c r="K34" s="338"/>
      <c r="L34" s="342"/>
      <c r="M34" s="302">
        <v>105694000</v>
      </c>
      <c r="N34" s="158"/>
      <c r="O34" s="159"/>
      <c r="P34" s="160"/>
      <c r="Q34" s="290"/>
      <c r="R34" s="290"/>
      <c r="S34" s="291"/>
    </row>
    <row r="35" spans="1:21" s="20" customFormat="1" ht="15" customHeight="1" x14ac:dyDescent="0.15">
      <c r="A35" s="24"/>
      <c r="B35" s="48"/>
      <c r="C35" s="48"/>
      <c r="D35" s="49"/>
      <c r="E35" s="52"/>
      <c r="F35" s="52"/>
      <c r="G35" s="41">
        <f t="shared" si="0"/>
        <v>0</v>
      </c>
      <c r="H35" s="293" t="s">
        <v>358</v>
      </c>
      <c r="I35" s="338"/>
      <c r="J35" s="338"/>
      <c r="K35" s="338"/>
      <c r="L35" s="342"/>
      <c r="M35" s="302">
        <v>51272000</v>
      </c>
      <c r="N35" s="158"/>
      <c r="O35" s="159">
        <v>21500000</v>
      </c>
      <c r="P35" s="160">
        <f t="shared" si="2"/>
        <v>29772000</v>
      </c>
      <c r="Q35" s="557" t="s">
        <v>134</v>
      </c>
      <c r="R35" s="557"/>
      <c r="S35" s="558"/>
    </row>
    <row r="36" spans="1:21" s="20" customFormat="1" ht="15" customHeight="1" x14ac:dyDescent="0.15">
      <c r="A36" s="25"/>
      <c r="B36" s="48"/>
      <c r="C36" s="48"/>
      <c r="D36" s="49"/>
      <c r="E36" s="52"/>
      <c r="F36" s="52"/>
      <c r="G36" s="41">
        <f t="shared" ref="G36:G60" si="3">SUM(F36-E36)</f>
        <v>0</v>
      </c>
      <c r="H36" s="594" t="s">
        <v>41</v>
      </c>
      <c r="I36" s="595"/>
      <c r="J36" s="595"/>
      <c r="K36" s="595"/>
      <c r="L36" s="334"/>
      <c r="M36" s="335">
        <v>10000000</v>
      </c>
      <c r="N36" s="158">
        <f>SUM(N37:N38)</f>
        <v>126000000</v>
      </c>
      <c r="O36" s="179">
        <f>SUM(O37:O38)</f>
        <v>126000000</v>
      </c>
      <c r="P36" s="160">
        <f t="shared" si="2"/>
        <v>-116000000</v>
      </c>
      <c r="Q36" s="557"/>
      <c r="R36" s="557"/>
      <c r="S36" s="558"/>
    </row>
    <row r="37" spans="1:21" s="20" customFormat="1" ht="15" customHeight="1" x14ac:dyDescent="0.15">
      <c r="A37" s="25"/>
      <c r="B37" s="48"/>
      <c r="C37" s="48"/>
      <c r="D37" s="49"/>
      <c r="E37" s="52"/>
      <c r="F37" s="52"/>
      <c r="G37" s="41">
        <f t="shared" si="3"/>
        <v>0</v>
      </c>
      <c r="H37" s="592" t="s">
        <v>48</v>
      </c>
      <c r="I37" s="593"/>
      <c r="J37" s="593"/>
      <c r="K37" s="593"/>
      <c r="L37" s="326"/>
      <c r="M37" s="327">
        <v>22500000</v>
      </c>
      <c r="N37" s="158">
        <v>75600000</v>
      </c>
      <c r="O37" s="179">
        <v>75600000</v>
      </c>
      <c r="P37" s="160">
        <f>SUM(M37-O37)</f>
        <v>-53100000</v>
      </c>
      <c r="Q37" s="559" t="s">
        <v>63</v>
      </c>
      <c r="R37" s="560"/>
      <c r="S37" s="561"/>
    </row>
    <row r="38" spans="1:21" s="20" customFormat="1" ht="15" customHeight="1" x14ac:dyDescent="0.15">
      <c r="A38" s="25"/>
      <c r="B38" s="48"/>
      <c r="C38" s="48"/>
      <c r="D38" s="49"/>
      <c r="E38" s="52"/>
      <c r="F38" s="52"/>
      <c r="G38" s="41">
        <f t="shared" si="3"/>
        <v>0</v>
      </c>
      <c r="H38" s="329" t="s">
        <v>25</v>
      </c>
      <c r="I38" s="330"/>
      <c r="J38" s="330"/>
      <c r="K38" s="330"/>
      <c r="L38" s="328"/>
      <c r="M38" s="327">
        <v>24000000</v>
      </c>
      <c r="N38" s="158">
        <v>50400000</v>
      </c>
      <c r="O38" s="179">
        <v>50400000</v>
      </c>
      <c r="P38" s="160">
        <f t="shared" ref="P38:P60" si="4">SUM(M38-O38)</f>
        <v>-26400000</v>
      </c>
      <c r="Q38" s="557"/>
      <c r="R38" s="557"/>
      <c r="S38" s="558"/>
    </row>
    <row r="39" spans="1:21" s="20" customFormat="1" ht="15" hidden="1" customHeight="1" x14ac:dyDescent="0.15">
      <c r="A39" s="25"/>
      <c r="B39" s="48"/>
      <c r="C39" s="48"/>
      <c r="D39" s="49"/>
      <c r="E39" s="52"/>
      <c r="F39" s="52"/>
      <c r="G39" s="41">
        <f t="shared" si="3"/>
        <v>0</v>
      </c>
      <c r="H39" s="248" t="s">
        <v>5</v>
      </c>
      <c r="I39" s="251"/>
      <c r="J39" s="251"/>
      <c r="K39" s="251"/>
      <c r="L39" s="212"/>
      <c r="M39" s="210">
        <v>0</v>
      </c>
      <c r="N39" s="158"/>
      <c r="O39" s="159">
        <v>50000000</v>
      </c>
      <c r="P39" s="160">
        <f t="shared" si="4"/>
        <v>-50000000</v>
      </c>
      <c r="Q39" s="562" t="s">
        <v>134</v>
      </c>
      <c r="R39" s="563"/>
      <c r="S39" s="564"/>
    </row>
    <row r="40" spans="1:21" s="20" customFormat="1" ht="15" customHeight="1" x14ac:dyDescent="0.15">
      <c r="A40" s="25"/>
      <c r="B40" s="48"/>
      <c r="C40" s="199" t="s">
        <v>202</v>
      </c>
      <c r="D40" s="42">
        <v>0</v>
      </c>
      <c r="E40" s="43">
        <v>53565000</v>
      </c>
      <c r="F40" s="43">
        <f>SUM(M40)</f>
        <v>57800000</v>
      </c>
      <c r="G40" s="41">
        <f t="shared" si="3"/>
        <v>4235000</v>
      </c>
      <c r="H40" s="329" t="s">
        <v>32</v>
      </c>
      <c r="I40" s="330"/>
      <c r="J40" s="330"/>
      <c r="K40" s="330"/>
      <c r="L40" s="337"/>
      <c r="M40" s="335">
        <v>57800000</v>
      </c>
      <c r="N40" s="202"/>
      <c r="O40" s="159">
        <v>94000000</v>
      </c>
      <c r="P40" s="160">
        <f t="shared" si="4"/>
        <v>-36200000</v>
      </c>
      <c r="Q40" s="557" t="s">
        <v>214</v>
      </c>
      <c r="R40" s="557"/>
      <c r="S40" s="558"/>
    </row>
    <row r="41" spans="1:21" s="20" customFormat="1" ht="15" customHeight="1" x14ac:dyDescent="0.15">
      <c r="A41" s="575" t="s">
        <v>76</v>
      </c>
      <c r="B41" s="576"/>
      <c r="C41" s="580"/>
      <c r="D41" s="40">
        <f>D42</f>
        <v>5000000</v>
      </c>
      <c r="E41" s="41">
        <f>E42</f>
        <v>105000000</v>
      </c>
      <c r="F41" s="201">
        <v>5000000</v>
      </c>
      <c r="G41" s="41">
        <f t="shared" si="3"/>
        <v>-100000000</v>
      </c>
      <c r="H41" s="217"/>
      <c r="I41" s="218"/>
      <c r="J41" s="218"/>
      <c r="K41" s="223"/>
      <c r="L41" s="223"/>
      <c r="M41" s="213"/>
      <c r="N41" s="158"/>
      <c r="O41" s="159"/>
      <c r="P41" s="160">
        <f t="shared" si="4"/>
        <v>0</v>
      </c>
      <c r="Q41" s="557"/>
      <c r="R41" s="557"/>
      <c r="S41" s="558"/>
    </row>
    <row r="42" spans="1:21" s="20" customFormat="1" ht="15" customHeight="1" x14ac:dyDescent="0.15">
      <c r="A42" s="55"/>
      <c r="B42" s="573" t="s">
        <v>95</v>
      </c>
      <c r="C42" s="574"/>
      <c r="D42" s="41">
        <f>D43</f>
        <v>5000000</v>
      </c>
      <c r="E42" s="50">
        <f>E43</f>
        <v>105000000</v>
      </c>
      <c r="F42" s="50">
        <v>5000000</v>
      </c>
      <c r="G42" s="41">
        <f t="shared" si="3"/>
        <v>-100000000</v>
      </c>
      <c r="H42" s="224"/>
      <c r="I42" s="216"/>
      <c r="J42" s="216"/>
      <c r="K42" s="216"/>
      <c r="L42" s="216"/>
      <c r="M42" s="225"/>
      <c r="N42" s="158"/>
      <c r="O42" s="159"/>
      <c r="P42" s="160">
        <f t="shared" si="4"/>
        <v>0</v>
      </c>
      <c r="Q42" s="557"/>
      <c r="R42" s="557"/>
      <c r="S42" s="558"/>
    </row>
    <row r="43" spans="1:21" s="20" customFormat="1" ht="15" customHeight="1" x14ac:dyDescent="0.15">
      <c r="A43" s="27"/>
      <c r="B43" s="28"/>
      <c r="C43" s="57" t="s">
        <v>167</v>
      </c>
      <c r="D43" s="46">
        <v>5000000</v>
      </c>
      <c r="E43" s="47">
        <v>105000000</v>
      </c>
      <c r="F43" s="47">
        <f>M43</f>
        <v>5000000</v>
      </c>
      <c r="G43" s="41">
        <f t="shared" si="3"/>
        <v>-100000000</v>
      </c>
      <c r="H43" s="322" t="s">
        <v>110</v>
      </c>
      <c r="I43" s="315"/>
      <c r="J43" s="315"/>
      <c r="K43" s="315"/>
      <c r="L43" s="323"/>
      <c r="M43" s="208">
        <v>5000000</v>
      </c>
      <c r="N43" s="158">
        <v>5000000</v>
      </c>
      <c r="O43" s="159">
        <v>5000000</v>
      </c>
      <c r="P43" s="160">
        <f t="shared" si="4"/>
        <v>0</v>
      </c>
      <c r="Q43" s="557"/>
      <c r="R43" s="557"/>
      <c r="S43" s="558"/>
      <c r="T43" s="20" t="s">
        <v>237</v>
      </c>
    </row>
    <row r="44" spans="1:21" s="20" customFormat="1" ht="15" customHeight="1" x14ac:dyDescent="0.15">
      <c r="A44" s="575" t="s">
        <v>183</v>
      </c>
      <c r="B44" s="576"/>
      <c r="C44" s="574"/>
      <c r="D44" s="43">
        <f>D45</f>
        <v>104911102</v>
      </c>
      <c r="E44" s="43">
        <v>147490417</v>
      </c>
      <c r="F44" s="43">
        <f>F45</f>
        <v>218797012</v>
      </c>
      <c r="G44" s="41">
        <f t="shared" si="3"/>
        <v>71306595</v>
      </c>
      <c r="H44" s="217"/>
      <c r="I44" s="218"/>
      <c r="J44" s="218"/>
      <c r="K44" s="218"/>
      <c r="L44" s="218"/>
      <c r="M44" s="213"/>
      <c r="N44" s="158"/>
      <c r="O44" s="159"/>
      <c r="P44" s="160">
        <f t="shared" si="4"/>
        <v>0</v>
      </c>
      <c r="Q44" s="557"/>
      <c r="R44" s="557"/>
      <c r="S44" s="558"/>
    </row>
    <row r="45" spans="1:21" s="20" customFormat="1" ht="15" customHeight="1" x14ac:dyDescent="0.15">
      <c r="A45" s="55"/>
      <c r="B45" s="573" t="s">
        <v>198</v>
      </c>
      <c r="C45" s="574"/>
      <c r="D45" s="43">
        <f>SUM(D46:D55)</f>
        <v>104911102</v>
      </c>
      <c r="E45" s="47">
        <v>147490417</v>
      </c>
      <c r="F45" s="47">
        <f>F46</f>
        <v>218797012</v>
      </c>
      <c r="G45" s="41">
        <f t="shared" si="3"/>
        <v>71306595</v>
      </c>
      <c r="H45" s="217"/>
      <c r="I45" s="218"/>
      <c r="J45" s="218"/>
      <c r="K45" s="218"/>
      <c r="L45" s="218"/>
      <c r="M45" s="213"/>
      <c r="N45" s="158">
        <f>SUM(N46:N55)</f>
        <v>104544808</v>
      </c>
      <c r="O45" s="159">
        <f>SUM(O46:O55)</f>
        <v>46117266</v>
      </c>
      <c r="P45" s="160">
        <f t="shared" si="4"/>
        <v>-46117266</v>
      </c>
      <c r="Q45" s="557"/>
      <c r="R45" s="557"/>
      <c r="S45" s="558"/>
    </row>
    <row r="46" spans="1:21" s="20" customFormat="1" ht="15" customHeight="1" x14ac:dyDescent="0.15">
      <c r="A46" s="59"/>
      <c r="B46" s="45"/>
      <c r="C46" s="199" t="s">
        <v>154</v>
      </c>
      <c r="D46" s="42">
        <v>104911102</v>
      </c>
      <c r="E46" s="43">
        <v>147490417</v>
      </c>
      <c r="F46" s="43">
        <f>SUM(M46,M47,M48,M49,M54,M55)</f>
        <v>218797012</v>
      </c>
      <c r="G46" s="41">
        <f t="shared" si="3"/>
        <v>71306595</v>
      </c>
      <c r="H46" s="314" t="s">
        <v>15</v>
      </c>
      <c r="I46" s="315"/>
      <c r="J46" s="315"/>
      <c r="K46" s="315"/>
      <c r="L46" s="315"/>
      <c r="M46" s="208">
        <v>628825</v>
      </c>
      <c r="N46" s="158">
        <v>4218</v>
      </c>
      <c r="O46" s="159">
        <v>4218</v>
      </c>
      <c r="P46" s="160">
        <f t="shared" si="4"/>
        <v>624607</v>
      </c>
      <c r="Q46" s="557"/>
      <c r="R46" s="557"/>
      <c r="S46" s="558"/>
      <c r="T46" s="20" t="s">
        <v>237</v>
      </c>
    </row>
    <row r="47" spans="1:21" s="20" customFormat="1" ht="15" customHeight="1" x14ac:dyDescent="0.15">
      <c r="A47" s="59"/>
      <c r="B47" s="48"/>
      <c r="C47" s="57"/>
      <c r="D47" s="50"/>
      <c r="E47" s="50"/>
      <c r="F47" s="50"/>
      <c r="G47" s="41">
        <f t="shared" si="3"/>
        <v>0</v>
      </c>
      <c r="H47" s="314" t="s">
        <v>14</v>
      </c>
      <c r="I47" s="315"/>
      <c r="J47" s="315"/>
      <c r="K47" s="315"/>
      <c r="L47" s="315"/>
      <c r="M47" s="208">
        <v>106902425</v>
      </c>
      <c r="N47" s="158">
        <v>1871228</v>
      </c>
      <c r="O47" s="159">
        <v>1871228</v>
      </c>
      <c r="P47" s="160">
        <f t="shared" si="4"/>
        <v>105031197</v>
      </c>
      <c r="Q47" s="557"/>
      <c r="R47" s="557"/>
      <c r="S47" s="558"/>
      <c r="T47" s="249" t="s">
        <v>237</v>
      </c>
      <c r="U47" s="20" t="s">
        <v>245</v>
      </c>
    </row>
    <row r="48" spans="1:21" s="20" customFormat="1" ht="15" customHeight="1" x14ac:dyDescent="0.15">
      <c r="A48" s="59"/>
      <c r="B48" s="48"/>
      <c r="C48" s="57"/>
      <c r="D48" s="50"/>
      <c r="E48" s="50"/>
      <c r="F48" s="50"/>
      <c r="G48" s="41">
        <f t="shared" si="3"/>
        <v>0</v>
      </c>
      <c r="H48" s="314" t="s">
        <v>16</v>
      </c>
      <c r="I48" s="315"/>
      <c r="J48" s="315"/>
      <c r="K48" s="315"/>
      <c r="L48" s="315"/>
      <c r="M48" s="208">
        <v>7187952</v>
      </c>
      <c r="N48" s="158">
        <v>2014591</v>
      </c>
      <c r="O48" s="159">
        <v>2014591</v>
      </c>
      <c r="P48" s="160">
        <f t="shared" si="4"/>
        <v>5173361</v>
      </c>
      <c r="Q48" s="557"/>
      <c r="R48" s="557"/>
      <c r="S48" s="558"/>
      <c r="T48" s="250" t="s">
        <v>240</v>
      </c>
    </row>
    <row r="49" spans="1:21" s="20" customFormat="1" ht="15" customHeight="1" x14ac:dyDescent="0.15">
      <c r="A49" s="59"/>
      <c r="B49" s="48"/>
      <c r="C49" s="57"/>
      <c r="D49" s="50"/>
      <c r="E49" s="50"/>
      <c r="F49" s="50"/>
      <c r="G49" s="41">
        <f t="shared" si="3"/>
        <v>0</v>
      </c>
      <c r="H49" s="316" t="s">
        <v>20</v>
      </c>
      <c r="I49" s="317"/>
      <c r="J49" s="317"/>
      <c r="K49" s="317"/>
      <c r="L49" s="317"/>
      <c r="M49" s="318">
        <f>SUM(M50:M53)</f>
        <v>86648834</v>
      </c>
      <c r="N49" s="308">
        <v>76341621</v>
      </c>
      <c r="O49" s="309">
        <v>17914079</v>
      </c>
      <c r="P49" s="310">
        <f t="shared" si="4"/>
        <v>68734755</v>
      </c>
      <c r="Q49" s="569" t="s">
        <v>194</v>
      </c>
      <c r="R49" s="569"/>
      <c r="S49" s="570"/>
      <c r="T49" s="311" t="s">
        <v>135</v>
      </c>
    </row>
    <row r="50" spans="1:21" s="20" customFormat="1" ht="15" customHeight="1" x14ac:dyDescent="0.15">
      <c r="A50" s="59"/>
      <c r="B50" s="48"/>
      <c r="C50" s="57"/>
      <c r="D50" s="50"/>
      <c r="E50" s="50"/>
      <c r="F50" s="50"/>
      <c r="G50" s="41"/>
      <c r="H50" s="305" t="s">
        <v>361</v>
      </c>
      <c r="I50" s="306"/>
      <c r="J50" s="306"/>
      <c r="K50" s="306"/>
      <c r="L50" s="306"/>
      <c r="M50" s="307">
        <v>81998474</v>
      </c>
      <c r="N50" s="308"/>
      <c r="O50" s="309"/>
      <c r="P50" s="310"/>
      <c r="Q50" s="312"/>
      <c r="R50" s="312"/>
      <c r="S50" s="313"/>
      <c r="T50" s="311"/>
    </row>
    <row r="51" spans="1:21" s="20" customFormat="1" ht="15" customHeight="1" x14ac:dyDescent="0.15">
      <c r="A51" s="59"/>
      <c r="B51" s="48"/>
      <c r="C51" s="57"/>
      <c r="D51" s="50"/>
      <c r="E51" s="50"/>
      <c r="F51" s="50"/>
      <c r="G51" s="41"/>
      <c r="H51" s="305" t="s">
        <v>362</v>
      </c>
      <c r="I51" s="306"/>
      <c r="J51" s="306"/>
      <c r="K51" s="306"/>
      <c r="L51" s="306"/>
      <c r="M51" s="307">
        <v>553000</v>
      </c>
      <c r="N51" s="308"/>
      <c r="O51" s="309"/>
      <c r="P51" s="310"/>
      <c r="Q51" s="312"/>
      <c r="R51" s="312"/>
      <c r="S51" s="313"/>
      <c r="T51" s="311"/>
    </row>
    <row r="52" spans="1:21" s="20" customFormat="1" ht="15" customHeight="1" x14ac:dyDescent="0.15">
      <c r="A52" s="59"/>
      <c r="B52" s="48"/>
      <c r="C52" s="57"/>
      <c r="D52" s="50"/>
      <c r="E52" s="50"/>
      <c r="F52" s="50"/>
      <c r="G52" s="41"/>
      <c r="H52" s="305" t="s">
        <v>363</v>
      </c>
      <c r="I52" s="306"/>
      <c r="J52" s="306"/>
      <c r="K52" s="306"/>
      <c r="L52" s="306"/>
      <c r="M52" s="307">
        <v>2852680</v>
      </c>
      <c r="N52" s="308"/>
      <c r="O52" s="309"/>
      <c r="P52" s="310"/>
      <c r="Q52" s="312"/>
      <c r="R52" s="312"/>
      <c r="S52" s="313"/>
      <c r="T52" s="311"/>
    </row>
    <row r="53" spans="1:21" s="20" customFormat="1" ht="15" customHeight="1" x14ac:dyDescent="0.15">
      <c r="A53" s="59"/>
      <c r="B53" s="48"/>
      <c r="C53" s="57"/>
      <c r="D53" s="50"/>
      <c r="E53" s="50"/>
      <c r="F53" s="50"/>
      <c r="G53" s="41"/>
      <c r="H53" s="305" t="s">
        <v>364</v>
      </c>
      <c r="I53" s="306"/>
      <c r="J53" s="306"/>
      <c r="K53" s="306"/>
      <c r="L53" s="306"/>
      <c r="M53" s="307">
        <v>1244680</v>
      </c>
      <c r="N53" s="308"/>
      <c r="O53" s="309"/>
      <c r="P53" s="310"/>
      <c r="Q53" s="312"/>
      <c r="R53" s="312"/>
      <c r="S53" s="313"/>
      <c r="T53" s="311"/>
    </row>
    <row r="54" spans="1:21" s="20" customFormat="1" ht="15" customHeight="1" x14ac:dyDescent="0.15">
      <c r="A54" s="59"/>
      <c r="B54" s="48"/>
      <c r="C54" s="57"/>
      <c r="D54" s="50"/>
      <c r="E54" s="50"/>
      <c r="F54" s="50"/>
      <c r="G54" s="41">
        <f t="shared" si="3"/>
        <v>0</v>
      </c>
      <c r="H54" s="314" t="s">
        <v>34</v>
      </c>
      <c r="I54" s="315"/>
      <c r="J54" s="315"/>
      <c r="K54" s="315"/>
      <c r="L54" s="315"/>
      <c r="M54" s="208">
        <v>9469595</v>
      </c>
      <c r="N54" s="158">
        <v>16608860</v>
      </c>
      <c r="O54" s="159">
        <v>16608860</v>
      </c>
      <c r="P54" s="160">
        <f t="shared" si="4"/>
        <v>-7139265</v>
      </c>
      <c r="Q54" s="557"/>
      <c r="R54" s="557"/>
      <c r="S54" s="558"/>
      <c r="T54" s="250" t="s">
        <v>238</v>
      </c>
    </row>
    <row r="55" spans="1:21" s="20" customFormat="1" ht="15" customHeight="1" x14ac:dyDescent="0.15">
      <c r="A55" s="59"/>
      <c r="B55" s="48"/>
      <c r="C55" s="57"/>
      <c r="D55" s="50"/>
      <c r="E55" s="50"/>
      <c r="F55" s="50"/>
      <c r="G55" s="41">
        <f t="shared" si="3"/>
        <v>0</v>
      </c>
      <c r="H55" s="314" t="s">
        <v>40</v>
      </c>
      <c r="I55" s="315"/>
      <c r="J55" s="315"/>
      <c r="K55" s="315"/>
      <c r="L55" s="315"/>
      <c r="M55" s="208">
        <v>7959381</v>
      </c>
      <c r="N55" s="158">
        <v>7704290</v>
      </c>
      <c r="O55" s="159">
        <v>7704290</v>
      </c>
      <c r="P55" s="160">
        <f t="shared" si="4"/>
        <v>255091</v>
      </c>
      <c r="Q55" s="557"/>
      <c r="R55" s="557"/>
      <c r="S55" s="558"/>
      <c r="T55" s="250" t="s">
        <v>239</v>
      </c>
      <c r="U55" s="240"/>
    </row>
    <row r="56" spans="1:21" ht="15" customHeight="1" x14ac:dyDescent="0.15">
      <c r="A56" s="575" t="s">
        <v>127</v>
      </c>
      <c r="B56" s="576"/>
      <c r="C56" s="574"/>
      <c r="D56" s="43">
        <f>D57</f>
        <v>500000</v>
      </c>
      <c r="E56" s="43">
        <v>1841433</v>
      </c>
      <c r="F56" s="43">
        <f>F57</f>
        <v>800000</v>
      </c>
      <c r="G56" s="41">
        <f t="shared" si="3"/>
        <v>-1041433</v>
      </c>
      <c r="H56" s="226"/>
      <c r="I56" s="211"/>
      <c r="J56" s="211"/>
      <c r="K56" s="211"/>
      <c r="L56" s="211"/>
      <c r="M56" s="213"/>
      <c r="N56" s="161"/>
      <c r="O56" s="162"/>
      <c r="P56" s="160">
        <f t="shared" si="4"/>
        <v>0</v>
      </c>
      <c r="Q56" s="567"/>
      <c r="R56" s="567"/>
      <c r="S56" s="568"/>
      <c r="T56" s="189"/>
      <c r="U56" s="189"/>
    </row>
    <row r="57" spans="1:21" ht="15" customHeight="1" x14ac:dyDescent="0.15">
      <c r="A57" s="55"/>
      <c r="B57" s="573" t="s">
        <v>126</v>
      </c>
      <c r="C57" s="574"/>
      <c r="D57" s="41">
        <f>D58+D59+D60</f>
        <v>500000</v>
      </c>
      <c r="E57" s="50">
        <v>1841433</v>
      </c>
      <c r="F57" s="50">
        <f>SUM(F58:F60)</f>
        <v>800000</v>
      </c>
      <c r="G57" s="41">
        <f t="shared" si="3"/>
        <v>-1041433</v>
      </c>
      <c r="H57" s="227"/>
      <c r="I57" s="228"/>
      <c r="J57" s="228"/>
      <c r="K57" s="228"/>
      <c r="L57" s="228"/>
      <c r="M57" s="225"/>
      <c r="N57" s="161">
        <f>SUM(N58:N60)</f>
        <v>500000</v>
      </c>
      <c r="O57" s="163">
        <f>SUM(O58:O60)</f>
        <v>500000</v>
      </c>
      <c r="P57" s="160">
        <f t="shared" si="4"/>
        <v>-500000</v>
      </c>
      <c r="Q57" s="567"/>
      <c r="R57" s="567"/>
      <c r="S57" s="568"/>
      <c r="T57" s="189"/>
      <c r="U57" s="189"/>
    </row>
    <row r="58" spans="1:21" ht="15" customHeight="1" x14ac:dyDescent="0.15">
      <c r="A58" s="55"/>
      <c r="B58" s="56"/>
      <c r="C58" s="62" t="s">
        <v>169</v>
      </c>
      <c r="D58" s="46">
        <v>100000</v>
      </c>
      <c r="E58" s="46">
        <v>0</v>
      </c>
      <c r="F58" s="46">
        <f>M58</f>
        <v>100000</v>
      </c>
      <c r="G58" s="41">
        <f t="shared" si="3"/>
        <v>100000</v>
      </c>
      <c r="H58" s="577" t="s">
        <v>201</v>
      </c>
      <c r="I58" s="578"/>
      <c r="J58" s="578"/>
      <c r="K58" s="578"/>
      <c r="L58" s="319"/>
      <c r="M58" s="208">
        <v>100000</v>
      </c>
      <c r="N58" s="164">
        <v>100000</v>
      </c>
      <c r="O58" s="42">
        <v>100000</v>
      </c>
      <c r="P58" s="160">
        <f t="shared" si="4"/>
        <v>0</v>
      </c>
      <c r="Q58" s="567"/>
      <c r="R58" s="567"/>
      <c r="S58" s="568"/>
      <c r="T58" s="189" t="s">
        <v>246</v>
      </c>
      <c r="U58" s="189"/>
    </row>
    <row r="59" spans="1:21" ht="15" customHeight="1" x14ac:dyDescent="0.15">
      <c r="A59" s="59"/>
      <c r="B59" s="57"/>
      <c r="C59" s="63" t="s">
        <v>10</v>
      </c>
      <c r="D59" s="46">
        <v>200000</v>
      </c>
      <c r="E59" s="46">
        <v>56566</v>
      </c>
      <c r="F59" s="46">
        <f>M59</f>
        <v>200000</v>
      </c>
      <c r="G59" s="41">
        <f t="shared" si="3"/>
        <v>143434</v>
      </c>
      <c r="H59" s="577" t="s">
        <v>208</v>
      </c>
      <c r="I59" s="578"/>
      <c r="J59" s="578"/>
      <c r="K59" s="578"/>
      <c r="L59" s="319"/>
      <c r="M59" s="208">
        <v>200000</v>
      </c>
      <c r="N59" s="164">
        <v>200000</v>
      </c>
      <c r="O59" s="42">
        <v>200000</v>
      </c>
      <c r="P59" s="160">
        <f t="shared" si="4"/>
        <v>0</v>
      </c>
      <c r="Q59" s="567"/>
      <c r="R59" s="567"/>
      <c r="S59" s="568"/>
      <c r="T59" s="32" t="s">
        <v>246</v>
      </c>
      <c r="U59" s="189"/>
    </row>
    <row r="60" spans="1:21" ht="15" customHeight="1" x14ac:dyDescent="0.15">
      <c r="A60" s="135"/>
      <c r="B60" s="136"/>
      <c r="C60" s="61" t="s">
        <v>158</v>
      </c>
      <c r="D60" s="137">
        <v>200000</v>
      </c>
      <c r="E60" s="137">
        <v>1784867</v>
      </c>
      <c r="F60" s="137">
        <f>M60</f>
        <v>500000</v>
      </c>
      <c r="G60" s="137">
        <f t="shared" si="3"/>
        <v>-1284867</v>
      </c>
      <c r="H60" s="565" t="s">
        <v>93</v>
      </c>
      <c r="I60" s="566"/>
      <c r="J60" s="566"/>
      <c r="K60" s="566"/>
      <c r="L60" s="320"/>
      <c r="M60" s="321">
        <v>500000</v>
      </c>
      <c r="N60" s="155">
        <v>200000</v>
      </c>
      <c r="O60" s="137">
        <v>200000</v>
      </c>
      <c r="P60" s="160">
        <f t="shared" si="4"/>
        <v>300000</v>
      </c>
      <c r="Q60" s="571"/>
      <c r="R60" s="571"/>
      <c r="S60" s="572"/>
      <c r="T60" s="32" t="s">
        <v>246</v>
      </c>
      <c r="U60" s="189"/>
    </row>
    <row r="61" spans="1:21" x14ac:dyDescent="0.15">
      <c r="A61" s="33"/>
      <c r="B61" s="33"/>
      <c r="C61" s="33"/>
      <c r="D61" s="39"/>
      <c r="E61" s="33"/>
      <c r="F61" s="33"/>
      <c r="G61" s="34"/>
      <c r="H61" s="33"/>
      <c r="I61" s="33"/>
      <c r="J61" s="33"/>
      <c r="K61" s="33"/>
      <c r="L61" s="33"/>
      <c r="U61" s="189"/>
    </row>
    <row r="62" spans="1:21" x14ac:dyDescent="0.15">
      <c r="A62" s="33"/>
      <c r="B62" s="33"/>
      <c r="C62" s="33"/>
      <c r="D62" s="39"/>
      <c r="E62" s="33"/>
      <c r="F62" s="33"/>
      <c r="G62" s="34"/>
      <c r="H62" s="33"/>
      <c r="I62" s="33"/>
      <c r="J62" s="33"/>
      <c r="K62" s="33"/>
      <c r="L62" s="244"/>
      <c r="M62" s="189"/>
    </row>
    <row r="63" spans="1:21" x14ac:dyDescent="0.15">
      <c r="A63" s="33"/>
      <c r="B63" s="33"/>
      <c r="C63" s="33"/>
      <c r="D63" s="39"/>
      <c r="E63" s="33"/>
      <c r="F63" s="33"/>
      <c r="G63" s="34"/>
      <c r="H63" s="33"/>
      <c r="I63" s="33"/>
      <c r="J63" s="33"/>
      <c r="K63" s="33"/>
      <c r="L63" s="245"/>
      <c r="M63" s="189"/>
    </row>
    <row r="64" spans="1:21" x14ac:dyDescent="0.15">
      <c r="A64" s="33"/>
      <c r="B64" s="33"/>
      <c r="C64" s="33"/>
      <c r="D64" s="39"/>
      <c r="E64" s="33"/>
      <c r="F64" s="33"/>
      <c r="G64" s="34"/>
      <c r="H64" s="33"/>
      <c r="I64" s="33"/>
      <c r="J64" s="33"/>
      <c r="K64" s="33"/>
      <c r="L64" s="244"/>
      <c r="M64" s="189"/>
    </row>
    <row r="65" spans="1:13" x14ac:dyDescent="0.15">
      <c r="A65" s="33"/>
      <c r="B65" s="33"/>
      <c r="C65" s="33"/>
      <c r="D65" s="39"/>
      <c r="E65" s="33"/>
      <c r="F65" s="33"/>
      <c r="G65" s="34"/>
      <c r="H65" s="33"/>
      <c r="I65" s="33"/>
      <c r="J65" s="33"/>
      <c r="K65" s="33"/>
      <c r="L65" s="244"/>
      <c r="M65" s="189"/>
    </row>
    <row r="66" spans="1:13" x14ac:dyDescent="0.15">
      <c r="A66" s="33"/>
      <c r="B66" s="33"/>
      <c r="C66" s="33"/>
      <c r="D66" s="39"/>
      <c r="E66" s="33"/>
      <c r="F66" s="33"/>
      <c r="G66" s="34"/>
      <c r="H66" s="33"/>
      <c r="I66" s="33"/>
      <c r="J66" s="33"/>
      <c r="K66" s="33"/>
      <c r="L66" s="244"/>
    </row>
    <row r="67" spans="1:13" x14ac:dyDescent="0.15">
      <c r="A67" s="33"/>
      <c r="B67" s="33"/>
      <c r="C67" s="33"/>
      <c r="D67" s="39"/>
      <c r="E67" s="33"/>
      <c r="F67" s="33"/>
      <c r="G67" s="34"/>
      <c r="H67" s="33"/>
      <c r="I67" s="33"/>
      <c r="J67" s="33"/>
      <c r="K67" s="33"/>
      <c r="L67" s="244"/>
    </row>
    <row r="68" spans="1:13" x14ac:dyDescent="0.15">
      <c r="A68" s="33"/>
      <c r="B68" s="33"/>
      <c r="C68" s="33"/>
      <c r="D68" s="39"/>
      <c r="E68" s="33"/>
      <c r="F68" s="33"/>
      <c r="G68" s="34"/>
      <c r="H68" s="33"/>
      <c r="I68" s="33"/>
      <c r="J68" s="33"/>
      <c r="K68" s="33"/>
      <c r="L68" s="244"/>
    </row>
    <row r="69" spans="1:13" x14ac:dyDescent="0.15">
      <c r="A69" s="33"/>
      <c r="B69" s="33"/>
      <c r="C69" s="33"/>
      <c r="D69" s="39"/>
      <c r="E69" s="33"/>
      <c r="F69" s="33"/>
      <c r="G69" s="34"/>
      <c r="H69" s="33"/>
      <c r="I69" s="33"/>
      <c r="J69" s="33"/>
      <c r="K69" s="33"/>
      <c r="L69" s="244"/>
    </row>
    <row r="70" spans="1:13" x14ac:dyDescent="0.15">
      <c r="A70" s="33"/>
      <c r="B70" s="33"/>
      <c r="C70" s="33"/>
      <c r="D70" s="39"/>
      <c r="E70" s="33"/>
      <c r="F70" s="33"/>
      <c r="G70" s="34"/>
      <c r="H70" s="33"/>
      <c r="I70" s="33"/>
      <c r="J70" s="33"/>
      <c r="K70" s="33"/>
      <c r="L70" s="246"/>
      <c r="M70" s="247"/>
    </row>
    <row r="71" spans="1:13" x14ac:dyDescent="0.15">
      <c r="A71" s="33"/>
      <c r="B71" s="33"/>
      <c r="C71" s="33"/>
      <c r="D71" s="39"/>
      <c r="E71" s="33"/>
      <c r="F71" s="33"/>
      <c r="G71" s="34"/>
      <c r="H71" s="33"/>
      <c r="I71" s="33"/>
      <c r="J71" s="33"/>
      <c r="K71" s="33"/>
      <c r="L71" s="246"/>
      <c r="M71" s="247"/>
    </row>
    <row r="72" spans="1:13" x14ac:dyDescent="0.15">
      <c r="A72" s="33"/>
      <c r="B72" s="33"/>
      <c r="C72" s="33"/>
      <c r="D72" s="39"/>
      <c r="E72" s="33"/>
      <c r="F72" s="33"/>
      <c r="G72" s="34"/>
      <c r="H72" s="33"/>
      <c r="I72" s="33"/>
      <c r="J72" s="33"/>
      <c r="K72" s="33"/>
      <c r="L72" s="244"/>
    </row>
    <row r="73" spans="1:13" x14ac:dyDescent="0.15">
      <c r="A73" s="33"/>
      <c r="B73" s="33"/>
      <c r="C73" s="33"/>
      <c r="D73" s="39"/>
      <c r="E73" s="33"/>
      <c r="F73" s="33"/>
      <c r="G73" s="34"/>
      <c r="H73" s="33"/>
      <c r="I73" s="33"/>
      <c r="J73" s="33"/>
      <c r="K73" s="33"/>
      <c r="L73" s="33"/>
    </row>
    <row r="74" spans="1:13" x14ac:dyDescent="0.15">
      <c r="A74" s="33"/>
      <c r="B74" s="33"/>
      <c r="C74" s="33"/>
      <c r="D74" s="39"/>
      <c r="E74" s="33"/>
      <c r="F74" s="33"/>
      <c r="G74" s="34"/>
      <c r="H74" s="33"/>
      <c r="I74" s="33"/>
      <c r="J74" s="33"/>
      <c r="K74" s="33"/>
      <c r="L74" s="33"/>
    </row>
    <row r="75" spans="1:13" x14ac:dyDescent="0.15">
      <c r="A75" s="33"/>
      <c r="B75" s="33"/>
      <c r="C75" s="33"/>
      <c r="D75" s="39"/>
      <c r="E75" s="33"/>
      <c r="F75" s="33"/>
      <c r="G75" s="34"/>
      <c r="H75" s="33"/>
      <c r="I75" s="33"/>
      <c r="J75" s="33"/>
      <c r="K75" s="33"/>
      <c r="L75" s="33"/>
    </row>
    <row r="76" spans="1:13" x14ac:dyDescent="0.15">
      <c r="A76" s="33"/>
      <c r="B76" s="33"/>
      <c r="C76" s="33"/>
      <c r="D76" s="39"/>
      <c r="E76" s="33"/>
      <c r="F76" s="33"/>
      <c r="G76" s="34"/>
      <c r="H76" s="33"/>
      <c r="I76" s="33"/>
      <c r="J76" s="33"/>
      <c r="K76" s="33"/>
      <c r="L76" s="33"/>
    </row>
  </sheetData>
  <mergeCells count="69">
    <mergeCell ref="Q23:S23"/>
    <mergeCell ref="Q22:S22"/>
    <mergeCell ref="Q35:S35"/>
    <mergeCell ref="Q24:S24"/>
    <mergeCell ref="Q25:S25"/>
    <mergeCell ref="Q26:S26"/>
    <mergeCell ref="Q27:S27"/>
    <mergeCell ref="Q28:S28"/>
    <mergeCell ref="Q5:S5"/>
    <mergeCell ref="Q6:S6"/>
    <mergeCell ref="Q7:S7"/>
    <mergeCell ref="N2:N3"/>
    <mergeCell ref="O2:O3"/>
    <mergeCell ref="P2:P3"/>
    <mergeCell ref="Q4:S4"/>
    <mergeCell ref="Q2:S3"/>
    <mergeCell ref="A4:C4"/>
    <mergeCell ref="A5:C5"/>
    <mergeCell ref="B6:C6"/>
    <mergeCell ref="H2:M3"/>
    <mergeCell ref="A1:D1"/>
    <mergeCell ref="A2:C2"/>
    <mergeCell ref="D2:D3"/>
    <mergeCell ref="G2:G3"/>
    <mergeCell ref="E2:E3"/>
    <mergeCell ref="F2:F3"/>
    <mergeCell ref="A41:C41"/>
    <mergeCell ref="B42:C42"/>
    <mergeCell ref="A44:C44"/>
    <mergeCell ref="H22:J22"/>
    <mergeCell ref="H37:K37"/>
    <mergeCell ref="H36:K36"/>
    <mergeCell ref="A8:C8"/>
    <mergeCell ref="B9:C9"/>
    <mergeCell ref="Q19:S21"/>
    <mergeCell ref="Q10:S10"/>
    <mergeCell ref="Q11:S11"/>
    <mergeCell ref="Q12:S12"/>
    <mergeCell ref="H19:K19"/>
    <mergeCell ref="H20:K20"/>
    <mergeCell ref="Q8:S8"/>
    <mergeCell ref="Q9:S9"/>
    <mergeCell ref="B45:C45"/>
    <mergeCell ref="A56:C56"/>
    <mergeCell ref="B57:C57"/>
    <mergeCell ref="H58:K58"/>
    <mergeCell ref="H59:K59"/>
    <mergeCell ref="H60:K60"/>
    <mergeCell ref="Q38:S38"/>
    <mergeCell ref="Q59:S59"/>
    <mergeCell ref="Q46:S46"/>
    <mergeCell ref="Q47:S47"/>
    <mergeCell ref="Q48:S48"/>
    <mergeCell ref="Q49:S49"/>
    <mergeCell ref="Q54:S54"/>
    <mergeCell ref="Q60:S60"/>
    <mergeCell ref="Q55:S55"/>
    <mergeCell ref="Q56:S56"/>
    <mergeCell ref="Q57:S57"/>
    <mergeCell ref="Q58:S58"/>
    <mergeCell ref="Q42:S42"/>
    <mergeCell ref="Q43:S43"/>
    <mergeCell ref="Q45:S45"/>
    <mergeCell ref="Q44:S44"/>
    <mergeCell ref="Q41:S41"/>
    <mergeCell ref="Q36:S36"/>
    <mergeCell ref="Q37:S37"/>
    <mergeCell ref="Q39:S39"/>
    <mergeCell ref="Q40:S40"/>
  </mergeCells>
  <phoneticPr fontId="32" type="noConversion"/>
  <printOptions horizontalCentered="1"/>
  <pageMargins left="0.23583299999999999" right="0.19680600000000001" top="0.74791700000000005" bottom="0.74791700000000005" header="0.314583" footer="0.314583"/>
  <pageSetup paperSize="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1"/>
  <sheetViews>
    <sheetView tabSelected="1" zoomScaleNormal="100" workbookViewId="0">
      <selection activeCell="AJ20" sqref="AJ20"/>
    </sheetView>
  </sheetViews>
  <sheetFormatPr defaultRowHeight="13.5" outlineLevelRow="1" outlineLevelCol="3" x14ac:dyDescent="0.15"/>
  <cols>
    <col min="1" max="1" width="4" style="67" customWidth="1"/>
    <col min="2" max="2" width="4.125" style="67" customWidth="1"/>
    <col min="3" max="3" width="13.5" style="67" customWidth="1"/>
    <col min="4" max="4" width="12.625" style="67" hidden="1" customWidth="1" outlineLevel="3"/>
    <col min="5" max="5" width="12.125" style="67" customWidth="1" outlineLevel="3"/>
    <col min="6" max="6" width="13.25" style="67" customWidth="1" outlineLevel="3"/>
    <col min="7" max="7" width="12" style="67" customWidth="1" outlineLevel="1"/>
    <col min="8" max="8" width="11.875" style="134" customWidth="1"/>
    <col min="9" max="9" width="6.625" style="66" customWidth="1" outlineLevel="1"/>
    <col min="10" max="10" width="1.25" style="67" customWidth="1" outlineLevel="1"/>
    <col min="11" max="11" width="7.25" style="66" customWidth="1" outlineLevel="1"/>
    <col min="12" max="12" width="1.875" style="67" customWidth="1" outlineLevel="1"/>
    <col min="13" max="13" width="7.875" style="66" bestFit="1" customWidth="1" outlineLevel="1"/>
    <col min="14" max="14" width="2.25" style="66" customWidth="1" outlineLevel="1"/>
    <col min="15" max="15" width="12.375" style="66" customWidth="1"/>
    <col min="16" max="16" width="0.125" style="150" hidden="1" customWidth="1"/>
    <col min="17" max="17" width="11.75" style="20" hidden="1" customWidth="1"/>
    <col min="18" max="18" width="8.25" style="20" hidden="1" customWidth="1"/>
    <col min="19" max="19" width="12.375" style="20" hidden="1" customWidth="1"/>
    <col min="20" max="20" width="13.125" style="32" hidden="1" customWidth="1"/>
    <col min="21" max="21" width="11" style="32" hidden="1" customWidth="1"/>
    <col min="22" max="22" width="14.5" style="32" hidden="1" customWidth="1"/>
    <col min="23" max="23" width="27.25" style="32" hidden="1" customWidth="1"/>
    <col min="24" max="26" width="15.625" style="32" hidden="1" customWidth="1"/>
    <col min="27" max="27" width="11.25" style="32" hidden="1" customWidth="1"/>
    <col min="28" max="30" width="9" style="32" hidden="1" customWidth="1"/>
    <col min="31" max="31" width="12.75" style="32" customWidth="1"/>
    <col min="32" max="16384" width="9" style="32"/>
  </cols>
  <sheetData>
    <row r="1" spans="1:29" ht="15.75" customHeight="1" x14ac:dyDescent="0.2">
      <c r="A1" s="284" t="s">
        <v>132</v>
      </c>
      <c r="B1" s="254"/>
      <c r="C1" s="255"/>
      <c r="D1" s="254"/>
      <c r="E1" s="254"/>
      <c r="F1" s="254"/>
      <c r="G1" s="254"/>
      <c r="H1" s="229"/>
      <c r="I1" s="256"/>
      <c r="J1" s="254"/>
      <c r="K1" s="256"/>
      <c r="L1" s="254"/>
      <c r="M1" s="256"/>
      <c r="N1" s="256"/>
      <c r="O1" s="257" t="s">
        <v>206</v>
      </c>
      <c r="W1" s="233"/>
      <c r="X1" s="233"/>
      <c r="Y1" s="233"/>
      <c r="Z1" s="233"/>
    </row>
    <row r="2" spans="1:29" ht="17.25" customHeight="1" x14ac:dyDescent="0.15">
      <c r="A2" s="676" t="s">
        <v>175</v>
      </c>
      <c r="B2" s="677"/>
      <c r="C2" s="678"/>
      <c r="D2" s="679" t="s">
        <v>12</v>
      </c>
      <c r="E2" s="668" t="s">
        <v>250</v>
      </c>
      <c r="F2" s="668" t="s">
        <v>249</v>
      </c>
      <c r="G2" s="668" t="s">
        <v>149</v>
      </c>
      <c r="H2" s="670" t="s">
        <v>199</v>
      </c>
      <c r="I2" s="671"/>
      <c r="J2" s="671"/>
      <c r="K2" s="671"/>
      <c r="L2" s="671"/>
      <c r="M2" s="671"/>
      <c r="N2" s="671"/>
      <c r="O2" s="672"/>
      <c r="P2" s="662" t="s">
        <v>9</v>
      </c>
      <c r="Q2" s="664" t="s">
        <v>122</v>
      </c>
      <c r="R2" s="664" t="s">
        <v>137</v>
      </c>
      <c r="S2" s="666"/>
      <c r="W2" s="233"/>
      <c r="X2" s="233"/>
      <c r="Y2" s="233"/>
      <c r="Z2" s="233"/>
    </row>
    <row r="3" spans="1:29" ht="22.5" customHeight="1" x14ac:dyDescent="0.15">
      <c r="A3" s="371" t="s">
        <v>57</v>
      </c>
      <c r="B3" s="372" t="s">
        <v>55</v>
      </c>
      <c r="C3" s="373" t="s">
        <v>59</v>
      </c>
      <c r="D3" s="680"/>
      <c r="E3" s="669"/>
      <c r="F3" s="669"/>
      <c r="G3" s="669"/>
      <c r="H3" s="673"/>
      <c r="I3" s="674"/>
      <c r="J3" s="674"/>
      <c r="K3" s="674"/>
      <c r="L3" s="674"/>
      <c r="M3" s="674"/>
      <c r="N3" s="674"/>
      <c r="O3" s="675"/>
      <c r="P3" s="663"/>
      <c r="Q3" s="665"/>
      <c r="R3" s="665"/>
      <c r="S3" s="667"/>
      <c r="U3" s="189"/>
      <c r="V3" s="189"/>
      <c r="W3" s="273" t="s">
        <v>111</v>
      </c>
      <c r="X3" s="274" t="s">
        <v>74</v>
      </c>
      <c r="Y3" s="275" t="s">
        <v>73</v>
      </c>
      <c r="Z3" s="276" t="s">
        <v>210</v>
      </c>
      <c r="AA3" s="277" t="s">
        <v>142</v>
      </c>
      <c r="AB3" s="189" t="s">
        <v>144</v>
      </c>
      <c r="AC3" s="189" t="s">
        <v>145</v>
      </c>
    </row>
    <row r="4" spans="1:29" ht="15" customHeight="1" x14ac:dyDescent="0.15">
      <c r="A4" s="681" t="s">
        <v>113</v>
      </c>
      <c r="B4" s="682"/>
      <c r="C4" s="683"/>
      <c r="D4" s="374" t="e">
        <f>D5+D59+D65+D172+D175</f>
        <v>#REF!</v>
      </c>
      <c r="E4" s="375">
        <v>2901710850</v>
      </c>
      <c r="F4" s="376">
        <f>SUM(F5,F59,F65,F172,F175)</f>
        <v>3157529468</v>
      </c>
      <c r="G4" s="377">
        <f>SUM(F4-E4)</f>
        <v>255818618</v>
      </c>
      <c r="H4" s="362"/>
      <c r="I4" s="362"/>
      <c r="J4" s="366"/>
      <c r="K4" s="362"/>
      <c r="L4" s="366"/>
      <c r="M4" s="362"/>
      <c r="N4" s="362"/>
      <c r="O4" s="378"/>
      <c r="P4" s="204"/>
      <c r="Q4" s="166"/>
      <c r="R4" s="166"/>
      <c r="S4" s="167"/>
      <c r="T4" s="189"/>
      <c r="U4" s="189"/>
      <c r="V4" s="189"/>
      <c r="W4" s="273"/>
      <c r="X4" s="274"/>
      <c r="Y4" s="275"/>
      <c r="Z4" s="276"/>
      <c r="AA4" s="277"/>
      <c r="AB4" s="189"/>
      <c r="AC4" s="189"/>
    </row>
    <row r="5" spans="1:29" ht="15" customHeight="1" x14ac:dyDescent="0.15">
      <c r="A5" s="656" t="s">
        <v>80</v>
      </c>
      <c r="B5" s="657"/>
      <c r="C5" s="641"/>
      <c r="D5" s="379">
        <f>D6+D30+D34</f>
        <v>410081000</v>
      </c>
      <c r="E5" s="380">
        <v>625707188</v>
      </c>
      <c r="F5" s="381">
        <f>SUM(F6,F30,F34)</f>
        <v>624809289</v>
      </c>
      <c r="G5" s="377">
        <f>SUM(F5-E5)</f>
        <v>-897899</v>
      </c>
      <c r="H5" s="285"/>
      <c r="I5" s="285"/>
      <c r="J5" s="286"/>
      <c r="K5" s="285"/>
      <c r="L5" s="286"/>
      <c r="M5" s="285"/>
      <c r="N5" s="285"/>
      <c r="O5" s="382"/>
      <c r="P5" s="202"/>
      <c r="Q5" s="168"/>
      <c r="R5" s="168"/>
      <c r="S5" s="169"/>
      <c r="T5" s="189"/>
      <c r="U5" s="189"/>
      <c r="V5" s="189"/>
      <c r="W5" s="273"/>
      <c r="X5" s="274"/>
      <c r="Y5" s="275"/>
      <c r="Z5" s="276"/>
      <c r="AA5" s="277"/>
      <c r="AB5" s="189"/>
      <c r="AC5" s="189"/>
    </row>
    <row r="6" spans="1:29" ht="15" customHeight="1" x14ac:dyDescent="0.15">
      <c r="A6" s="383"/>
      <c r="B6" s="640" t="s">
        <v>104</v>
      </c>
      <c r="C6" s="641"/>
      <c r="D6" s="379">
        <f>SUM(D7:D29)</f>
        <v>342383300</v>
      </c>
      <c r="E6" s="380">
        <v>552695787</v>
      </c>
      <c r="F6" s="381">
        <f>SUM(F7,F20,F23,F24,F29)</f>
        <v>541140909</v>
      </c>
      <c r="G6" s="377">
        <f>SUM(F6-E6)</f>
        <v>-11554878</v>
      </c>
      <c r="H6" s="285"/>
      <c r="I6" s="285"/>
      <c r="J6" s="286"/>
      <c r="K6" s="285"/>
      <c r="L6" s="286"/>
      <c r="M6" s="285"/>
      <c r="N6" s="285"/>
      <c r="O6" s="382"/>
      <c r="P6" s="202"/>
      <c r="Q6" s="168"/>
      <c r="R6" s="168"/>
      <c r="S6" s="169"/>
      <c r="T6" s="189"/>
      <c r="U6" s="189"/>
      <c r="V6" s="189"/>
      <c r="W6" s="273"/>
      <c r="X6" s="274"/>
      <c r="Y6" s="275"/>
      <c r="Z6" s="276"/>
      <c r="AA6" s="277"/>
      <c r="AB6" s="189"/>
      <c r="AC6" s="189"/>
    </row>
    <row r="7" spans="1:29" ht="15" customHeight="1" x14ac:dyDescent="0.15">
      <c r="A7" s="383"/>
      <c r="B7" s="384"/>
      <c r="C7" s="385" t="s">
        <v>81</v>
      </c>
      <c r="D7" s="379">
        <f>SUM(P7:P14)</f>
        <v>205320000</v>
      </c>
      <c r="E7" s="380">
        <v>414755790</v>
      </c>
      <c r="F7" s="386">
        <f>SUM(O7:O19)</f>
        <v>388312175</v>
      </c>
      <c r="G7" s="377">
        <f>SUM(F7-E7)</f>
        <v>-26443615</v>
      </c>
      <c r="H7" s="387" t="s">
        <v>387</v>
      </c>
      <c r="I7" s="324">
        <v>4112</v>
      </c>
      <c r="J7" s="388" t="s">
        <v>53</v>
      </c>
      <c r="K7" s="389">
        <v>12</v>
      </c>
      <c r="L7" s="388" t="s">
        <v>53</v>
      </c>
      <c r="M7" s="390">
        <v>1</v>
      </c>
      <c r="N7" s="391" t="s">
        <v>51</v>
      </c>
      <c r="O7" s="392">
        <v>49350620</v>
      </c>
      <c r="P7" s="202">
        <v>49932000</v>
      </c>
      <c r="Q7" s="170">
        <f>SUM(O7-P7)</f>
        <v>-581380</v>
      </c>
      <c r="R7" s="642"/>
      <c r="S7" s="643"/>
      <c r="T7" s="189"/>
      <c r="U7" s="189"/>
      <c r="V7" s="189"/>
      <c r="W7" s="273"/>
      <c r="X7" s="274"/>
      <c r="Y7" s="275"/>
      <c r="Z7" s="276"/>
      <c r="AA7" s="277"/>
      <c r="AB7" s="189"/>
      <c r="AC7" s="189"/>
    </row>
    <row r="8" spans="1:29" ht="15" customHeight="1" x14ac:dyDescent="0.15">
      <c r="A8" s="383"/>
      <c r="B8" s="384"/>
      <c r="C8" s="393"/>
      <c r="D8" s="394"/>
      <c r="E8" s="630"/>
      <c r="F8" s="395"/>
      <c r="G8" s="396"/>
      <c r="H8" s="387" t="s">
        <v>388</v>
      </c>
      <c r="I8" s="324">
        <v>4011</v>
      </c>
      <c r="J8" s="388" t="s">
        <v>53</v>
      </c>
      <c r="K8" s="389">
        <v>12</v>
      </c>
      <c r="L8" s="388" t="s">
        <v>53</v>
      </c>
      <c r="M8" s="390">
        <v>1</v>
      </c>
      <c r="N8" s="391" t="s">
        <v>51</v>
      </c>
      <c r="O8" s="392">
        <v>48132560</v>
      </c>
      <c r="P8" s="202"/>
      <c r="Q8" s="170"/>
      <c r="R8" s="642"/>
      <c r="S8" s="643"/>
      <c r="T8" s="189"/>
      <c r="U8" s="189"/>
      <c r="V8" s="189"/>
      <c r="W8" s="273"/>
      <c r="X8" s="274"/>
      <c r="Y8" s="275"/>
      <c r="Z8" s="276"/>
      <c r="AA8" s="277"/>
      <c r="AB8" s="189"/>
      <c r="AC8" s="189"/>
    </row>
    <row r="9" spans="1:29" ht="15" customHeight="1" x14ac:dyDescent="0.15">
      <c r="A9" s="383"/>
      <c r="B9" s="384"/>
      <c r="C9" s="384"/>
      <c r="D9" s="397"/>
      <c r="E9" s="631"/>
      <c r="F9" s="398"/>
      <c r="G9" s="399"/>
      <c r="H9" s="391" t="s">
        <v>389</v>
      </c>
      <c r="I9" s="324">
        <v>3591</v>
      </c>
      <c r="J9" s="388" t="s">
        <v>53</v>
      </c>
      <c r="K9" s="389">
        <v>12</v>
      </c>
      <c r="L9" s="388" t="s">
        <v>53</v>
      </c>
      <c r="M9" s="390">
        <v>1</v>
      </c>
      <c r="N9" s="391" t="s">
        <v>51</v>
      </c>
      <c r="O9" s="392">
        <v>43103366</v>
      </c>
      <c r="P9" s="202">
        <v>40440000</v>
      </c>
      <c r="Q9" s="170">
        <f t="shared" ref="Q9:Q15" si="0">SUM(O9-P9)</f>
        <v>2663366</v>
      </c>
      <c r="R9" s="642"/>
      <c r="S9" s="643"/>
      <c r="T9" s="189"/>
      <c r="U9" s="189"/>
      <c r="V9" s="189"/>
      <c r="W9" s="273"/>
      <c r="X9" s="274"/>
      <c r="Y9" s="275"/>
      <c r="Z9" s="276"/>
      <c r="AA9" s="277"/>
      <c r="AB9" s="189"/>
      <c r="AC9" s="189"/>
    </row>
    <row r="10" spans="1:29" ht="15" customHeight="1" x14ac:dyDescent="0.15">
      <c r="A10" s="383"/>
      <c r="B10" s="384"/>
      <c r="C10" s="384"/>
      <c r="D10" s="394"/>
      <c r="E10" s="631"/>
      <c r="F10" s="395"/>
      <c r="G10" s="399"/>
      <c r="H10" s="391" t="s">
        <v>390</v>
      </c>
      <c r="I10" s="324">
        <v>2287</v>
      </c>
      <c r="J10" s="388" t="s">
        <v>53</v>
      </c>
      <c r="K10" s="389">
        <v>12</v>
      </c>
      <c r="L10" s="388" t="s">
        <v>53</v>
      </c>
      <c r="M10" s="390">
        <v>1</v>
      </c>
      <c r="N10" s="391" t="s">
        <v>51</v>
      </c>
      <c r="O10" s="392">
        <v>27453012</v>
      </c>
      <c r="P10" s="202">
        <v>38544000</v>
      </c>
      <c r="Q10" s="170">
        <f t="shared" si="0"/>
        <v>-11090988</v>
      </c>
      <c r="R10" s="642"/>
      <c r="S10" s="643"/>
      <c r="W10" s="273"/>
      <c r="X10" s="274"/>
      <c r="Y10" s="275"/>
      <c r="Z10" s="276"/>
      <c r="AA10" s="277"/>
      <c r="AB10" s="189"/>
      <c r="AC10" s="189"/>
    </row>
    <row r="11" spans="1:29" ht="15" customHeight="1" x14ac:dyDescent="0.15">
      <c r="A11" s="383"/>
      <c r="B11" s="384"/>
      <c r="C11" s="384"/>
      <c r="D11" s="394"/>
      <c r="E11" s="631"/>
      <c r="F11" s="395"/>
      <c r="G11" s="399"/>
      <c r="H11" s="391" t="s">
        <v>391</v>
      </c>
      <c r="I11" s="324">
        <v>2471</v>
      </c>
      <c r="J11" s="388" t="s">
        <v>53</v>
      </c>
      <c r="K11" s="389">
        <v>12</v>
      </c>
      <c r="L11" s="388" t="s">
        <v>53</v>
      </c>
      <c r="M11" s="390">
        <v>1</v>
      </c>
      <c r="N11" s="391" t="s">
        <v>51</v>
      </c>
      <c r="O11" s="392">
        <v>29658044</v>
      </c>
      <c r="P11" s="205">
        <v>14022000</v>
      </c>
      <c r="Q11" s="171">
        <f t="shared" si="0"/>
        <v>15636044</v>
      </c>
      <c r="R11" s="647"/>
      <c r="S11" s="648"/>
      <c r="W11" s="273"/>
      <c r="X11" s="274"/>
      <c r="Y11" s="275"/>
      <c r="Z11" s="276"/>
      <c r="AA11" s="277"/>
      <c r="AB11" s="189"/>
      <c r="AC11" s="189"/>
    </row>
    <row r="12" spans="1:29" ht="15" customHeight="1" x14ac:dyDescent="0.15">
      <c r="A12" s="383"/>
      <c r="B12" s="384"/>
      <c r="C12" s="384"/>
      <c r="D12" s="394"/>
      <c r="E12" s="631"/>
      <c r="F12" s="395"/>
      <c r="G12" s="399"/>
      <c r="H12" s="400" t="s">
        <v>392</v>
      </c>
      <c r="I12" s="324">
        <v>2423</v>
      </c>
      <c r="J12" s="388" t="s">
        <v>53</v>
      </c>
      <c r="K12" s="389">
        <v>12</v>
      </c>
      <c r="L12" s="388" t="s">
        <v>53</v>
      </c>
      <c r="M12" s="390">
        <v>1</v>
      </c>
      <c r="N12" s="391" t="s">
        <v>51</v>
      </c>
      <c r="O12" s="392">
        <v>29080526</v>
      </c>
      <c r="P12" s="202">
        <v>24396000</v>
      </c>
      <c r="Q12" s="170">
        <f t="shared" si="0"/>
        <v>4684526</v>
      </c>
      <c r="R12" s="185"/>
      <c r="S12" s="186"/>
      <c r="W12" s="273"/>
      <c r="X12" s="274"/>
      <c r="Y12" s="275"/>
      <c r="Z12" s="276"/>
      <c r="AA12" s="277"/>
      <c r="AB12" s="189"/>
      <c r="AC12" s="189"/>
    </row>
    <row r="13" spans="1:29" ht="15" customHeight="1" x14ac:dyDescent="0.15">
      <c r="A13" s="383"/>
      <c r="B13" s="384"/>
      <c r="C13" s="384"/>
      <c r="D13" s="394"/>
      <c r="E13" s="631"/>
      <c r="F13" s="395"/>
      <c r="G13" s="399"/>
      <c r="H13" s="400" t="s">
        <v>393</v>
      </c>
      <c r="I13" s="324">
        <v>2511</v>
      </c>
      <c r="J13" s="388" t="s">
        <v>53</v>
      </c>
      <c r="K13" s="389">
        <v>12</v>
      </c>
      <c r="L13" s="388" t="s">
        <v>53</v>
      </c>
      <c r="M13" s="390">
        <v>1</v>
      </c>
      <c r="N13" s="391" t="s">
        <v>51</v>
      </c>
      <c r="O13" s="392">
        <v>30140016</v>
      </c>
      <c r="P13" s="205">
        <v>11682000</v>
      </c>
      <c r="Q13" s="171">
        <f t="shared" si="0"/>
        <v>18458016</v>
      </c>
      <c r="R13" s="647" t="s">
        <v>0</v>
      </c>
      <c r="S13" s="648"/>
      <c r="W13" s="273"/>
      <c r="X13" s="274"/>
      <c r="Y13" s="275"/>
      <c r="Z13" s="276"/>
      <c r="AA13" s="277"/>
      <c r="AB13" s="189"/>
      <c r="AC13" s="189"/>
    </row>
    <row r="14" spans="1:29" ht="15" customHeight="1" x14ac:dyDescent="0.15">
      <c r="A14" s="383"/>
      <c r="B14" s="384"/>
      <c r="C14" s="384"/>
      <c r="D14" s="394"/>
      <c r="E14" s="631"/>
      <c r="F14" s="395"/>
      <c r="G14" s="399"/>
      <c r="H14" s="400" t="s">
        <v>394</v>
      </c>
      <c r="I14" s="324">
        <v>2213</v>
      </c>
      <c r="J14" s="388" t="s">
        <v>53</v>
      </c>
      <c r="K14" s="389">
        <v>12</v>
      </c>
      <c r="L14" s="388" t="s">
        <v>53</v>
      </c>
      <c r="M14" s="390">
        <v>1</v>
      </c>
      <c r="N14" s="391" t="s">
        <v>51</v>
      </c>
      <c r="O14" s="392">
        <v>26559970</v>
      </c>
      <c r="P14" s="202">
        <v>26304000</v>
      </c>
      <c r="Q14" s="170">
        <f t="shared" si="0"/>
        <v>255970</v>
      </c>
      <c r="R14" s="183"/>
      <c r="S14" s="184"/>
      <c r="W14" s="273"/>
      <c r="X14" s="274"/>
      <c r="Y14" s="275"/>
      <c r="Z14" s="276"/>
      <c r="AA14" s="277"/>
      <c r="AB14" s="189"/>
      <c r="AC14" s="189"/>
    </row>
    <row r="15" spans="1:29" ht="15" customHeight="1" x14ac:dyDescent="0.15">
      <c r="A15" s="383"/>
      <c r="B15" s="384"/>
      <c r="C15" s="384"/>
      <c r="D15" s="394"/>
      <c r="E15" s="631"/>
      <c r="F15" s="395"/>
      <c r="G15" s="399"/>
      <c r="H15" s="400" t="s">
        <v>395</v>
      </c>
      <c r="I15" s="324">
        <v>2634</v>
      </c>
      <c r="J15" s="388" t="s">
        <v>53</v>
      </c>
      <c r="K15" s="389">
        <v>12</v>
      </c>
      <c r="L15" s="388" t="s">
        <v>53</v>
      </c>
      <c r="M15" s="390">
        <v>1</v>
      </c>
      <c r="N15" s="391" t="s">
        <v>51</v>
      </c>
      <c r="O15" s="392">
        <v>31613808</v>
      </c>
      <c r="P15" s="202">
        <v>0</v>
      </c>
      <c r="Q15" s="170">
        <f t="shared" si="0"/>
        <v>31613808</v>
      </c>
      <c r="R15" s="711" t="s">
        <v>6</v>
      </c>
      <c r="S15" s="712"/>
      <c r="W15" s="273"/>
      <c r="X15" s="274"/>
      <c r="Y15" s="275"/>
      <c r="Z15" s="276"/>
      <c r="AA15" s="277"/>
      <c r="AB15" s="189"/>
      <c r="AC15" s="189"/>
    </row>
    <row r="16" spans="1:29" ht="15" customHeight="1" x14ac:dyDescent="0.15">
      <c r="A16" s="383"/>
      <c r="B16" s="384"/>
      <c r="C16" s="384"/>
      <c r="D16" s="394"/>
      <c r="E16" s="631"/>
      <c r="F16" s="395"/>
      <c r="G16" s="399"/>
      <c r="H16" s="400" t="s">
        <v>396</v>
      </c>
      <c r="I16" s="324">
        <v>2113</v>
      </c>
      <c r="J16" s="388" t="s">
        <v>53</v>
      </c>
      <c r="K16" s="389">
        <v>12</v>
      </c>
      <c r="L16" s="388" t="s">
        <v>53</v>
      </c>
      <c r="M16" s="390">
        <v>1</v>
      </c>
      <c r="N16" s="391" t="s">
        <v>51</v>
      </c>
      <c r="O16" s="392"/>
      <c r="P16" s="202"/>
      <c r="Q16" s="170"/>
      <c r="R16" s="258"/>
      <c r="S16" s="259"/>
      <c r="W16" s="273">
        <v>760000000</v>
      </c>
      <c r="X16" s="274"/>
      <c r="Y16" s="275"/>
      <c r="Z16" s="276"/>
      <c r="AA16" s="277"/>
      <c r="AB16" s="189"/>
      <c r="AC16" s="189"/>
    </row>
    <row r="17" spans="1:29" ht="15" customHeight="1" x14ac:dyDescent="0.15">
      <c r="A17" s="383"/>
      <c r="B17" s="384"/>
      <c r="C17" s="384"/>
      <c r="D17" s="394"/>
      <c r="E17" s="631"/>
      <c r="F17" s="395"/>
      <c r="G17" s="399"/>
      <c r="H17" s="400" t="s">
        <v>397</v>
      </c>
      <c r="I17" s="324">
        <v>2150</v>
      </c>
      <c r="J17" s="388" t="s">
        <v>53</v>
      </c>
      <c r="K17" s="389">
        <v>12</v>
      </c>
      <c r="L17" s="388" t="s">
        <v>53</v>
      </c>
      <c r="M17" s="390">
        <v>1</v>
      </c>
      <c r="N17" s="391" t="s">
        <v>51</v>
      </c>
      <c r="O17" s="392">
        <v>25808025</v>
      </c>
      <c r="P17" s="202"/>
      <c r="Q17" s="170"/>
      <c r="R17" s="258"/>
      <c r="S17" s="259"/>
      <c r="V17" s="32" t="s">
        <v>381</v>
      </c>
      <c r="W17" s="273">
        <f>SUM(W43,W44)</f>
        <v>484000</v>
      </c>
      <c r="X17" s="274"/>
      <c r="Y17" s="275"/>
      <c r="Z17" s="276"/>
      <c r="AA17" s="277"/>
      <c r="AB17" s="189"/>
      <c r="AC17" s="189"/>
    </row>
    <row r="18" spans="1:29" ht="15" customHeight="1" x14ac:dyDescent="0.15">
      <c r="A18" s="383"/>
      <c r="B18" s="384"/>
      <c r="C18" s="384"/>
      <c r="D18" s="394"/>
      <c r="E18" s="631"/>
      <c r="F18" s="395"/>
      <c r="G18" s="399"/>
      <c r="H18" s="400" t="s">
        <v>398</v>
      </c>
      <c r="I18" s="324">
        <v>1939</v>
      </c>
      <c r="J18" s="388" t="s">
        <v>53</v>
      </c>
      <c r="K18" s="389">
        <v>12</v>
      </c>
      <c r="L18" s="388" t="s">
        <v>53</v>
      </c>
      <c r="M18" s="390">
        <v>1</v>
      </c>
      <c r="N18" s="391" t="s">
        <v>51</v>
      </c>
      <c r="O18" s="392">
        <v>23275248</v>
      </c>
      <c r="P18" s="202"/>
      <c r="Q18" s="170"/>
      <c r="R18" s="258"/>
      <c r="S18" s="259"/>
      <c r="V18" s="32" t="s">
        <v>382</v>
      </c>
      <c r="W18" s="273" t="e">
        <f>SUM(F5,F59,O67,O69,O72,O76,O79,O83,O85,O91,O96,O103,O107,#REF!,O169,O170)</f>
        <v>#REF!</v>
      </c>
      <c r="X18" s="274"/>
      <c r="Y18" s="275"/>
      <c r="Z18" s="276"/>
      <c r="AA18" s="277"/>
      <c r="AB18" s="189"/>
      <c r="AC18" s="189"/>
    </row>
    <row r="19" spans="1:29" ht="15" customHeight="1" x14ac:dyDescent="0.15">
      <c r="A19" s="383"/>
      <c r="B19" s="384"/>
      <c r="C19" s="384"/>
      <c r="D19" s="394"/>
      <c r="E19" s="631"/>
      <c r="F19" s="395"/>
      <c r="G19" s="399"/>
      <c r="H19" s="400" t="s">
        <v>216</v>
      </c>
      <c r="I19" s="324">
        <v>2011</v>
      </c>
      <c r="J19" s="388" t="s">
        <v>53</v>
      </c>
      <c r="K19" s="389">
        <v>12</v>
      </c>
      <c r="L19" s="388" t="s">
        <v>53</v>
      </c>
      <c r="M19" s="390">
        <v>1</v>
      </c>
      <c r="N19" s="391" t="s">
        <v>51</v>
      </c>
      <c r="O19" s="392">
        <v>24136980</v>
      </c>
      <c r="P19" s="202"/>
      <c r="Q19" s="170"/>
      <c r="R19" s="279"/>
      <c r="S19" s="280"/>
      <c r="W19" s="273" t="e">
        <f>W18-W17</f>
        <v>#REF!</v>
      </c>
      <c r="X19" s="274"/>
      <c r="Y19" s="275"/>
      <c r="Z19" s="276"/>
      <c r="AA19" s="277"/>
      <c r="AB19" s="189"/>
      <c r="AC19" s="189"/>
    </row>
    <row r="20" spans="1:29" ht="15" customHeight="1" x14ac:dyDescent="0.15">
      <c r="A20" s="383"/>
      <c r="B20" s="384"/>
      <c r="C20" s="385" t="s">
        <v>177</v>
      </c>
      <c r="D20" s="379">
        <f>SUM(P20:P21)</f>
        <v>48750300</v>
      </c>
      <c r="E20" s="380">
        <v>55050607</v>
      </c>
      <c r="F20" s="386">
        <f>SUM(O20:O22)</f>
        <v>67292734</v>
      </c>
      <c r="G20" s="377">
        <f>SUM(F20-E20)</f>
        <v>12242127</v>
      </c>
      <c r="H20" s="391" t="s">
        <v>131</v>
      </c>
      <c r="I20" s="324"/>
      <c r="J20" s="388"/>
      <c r="K20" s="324">
        <v>280</v>
      </c>
      <c r="L20" s="388"/>
      <c r="M20" s="390" t="s">
        <v>3</v>
      </c>
      <c r="N20" s="391" t="s">
        <v>51</v>
      </c>
      <c r="O20" s="392">
        <v>3360000</v>
      </c>
      <c r="P20" s="202">
        <v>5640000</v>
      </c>
      <c r="Q20" s="170">
        <f>SUM(O20-P20)</f>
        <v>-2280000</v>
      </c>
      <c r="R20" s="658"/>
      <c r="S20" s="659"/>
      <c r="V20" s="32" t="s">
        <v>2</v>
      </c>
      <c r="W20" s="273"/>
      <c r="X20" s="274"/>
      <c r="Y20" s="275"/>
      <c r="Z20" s="276"/>
      <c r="AA20" s="277"/>
      <c r="AB20" s="189"/>
      <c r="AC20" s="189"/>
    </row>
    <row r="21" spans="1:29" ht="15" customHeight="1" x14ac:dyDescent="0.15">
      <c r="A21" s="383"/>
      <c r="B21" s="384"/>
      <c r="C21" s="393"/>
      <c r="D21" s="394"/>
      <c r="E21" s="630"/>
      <c r="F21" s="395"/>
      <c r="G21" s="396"/>
      <c r="H21" s="391" t="s">
        <v>117</v>
      </c>
      <c r="I21" s="687">
        <v>20566</v>
      </c>
      <c r="J21" s="687"/>
      <c r="K21" s="687"/>
      <c r="L21" s="388" t="s">
        <v>53</v>
      </c>
      <c r="M21" s="401">
        <v>2</v>
      </c>
      <c r="N21" s="391" t="s">
        <v>51</v>
      </c>
      <c r="O21" s="392">
        <v>41132734</v>
      </c>
      <c r="P21" s="202">
        <v>43110300</v>
      </c>
      <c r="Q21" s="170">
        <f>SUM(O21-P21)</f>
        <v>-1977566</v>
      </c>
      <c r="R21" s="660" t="s">
        <v>61</v>
      </c>
      <c r="S21" s="661"/>
      <c r="V21" s="32" t="s">
        <v>235</v>
      </c>
      <c r="W21" s="273"/>
      <c r="X21" s="274"/>
      <c r="Y21" s="275"/>
      <c r="Z21" s="276"/>
      <c r="AA21" s="277"/>
      <c r="AB21" s="189"/>
      <c r="AC21" s="189"/>
    </row>
    <row r="22" spans="1:29" ht="15" customHeight="1" x14ac:dyDescent="0.15">
      <c r="A22" s="383"/>
      <c r="B22" s="384"/>
      <c r="C22" s="393"/>
      <c r="D22" s="394"/>
      <c r="E22" s="713"/>
      <c r="F22" s="395"/>
      <c r="G22" s="377"/>
      <c r="H22" s="391" t="s">
        <v>141</v>
      </c>
      <c r="I22" s="402"/>
      <c r="J22" s="402"/>
      <c r="K22" s="402">
        <v>1900</v>
      </c>
      <c r="L22" s="388" t="s">
        <v>53</v>
      </c>
      <c r="M22" s="403" t="s">
        <v>230</v>
      </c>
      <c r="N22" s="391" t="s">
        <v>51</v>
      </c>
      <c r="O22" s="392">
        <v>22800000</v>
      </c>
      <c r="P22" s="202"/>
      <c r="Q22" s="170"/>
      <c r="R22" s="260"/>
      <c r="S22" s="261"/>
      <c r="V22" s="32" t="s">
        <v>2</v>
      </c>
      <c r="W22" s="273"/>
      <c r="X22" s="274"/>
      <c r="Y22" s="275"/>
      <c r="Z22" s="276"/>
      <c r="AA22" s="277"/>
      <c r="AB22" s="189"/>
      <c r="AC22" s="189"/>
    </row>
    <row r="23" spans="1:29" ht="15" customHeight="1" x14ac:dyDescent="0.15">
      <c r="A23" s="383"/>
      <c r="B23" s="384"/>
      <c r="C23" s="404" t="s">
        <v>152</v>
      </c>
      <c r="D23" s="405">
        <f>SUM(P23)</f>
        <v>40415000</v>
      </c>
      <c r="E23" s="380">
        <v>36608350</v>
      </c>
      <c r="F23" s="406">
        <f>SUM(O23)</f>
        <v>38181000</v>
      </c>
      <c r="G23" s="377">
        <f>SUM(F23-E23)</f>
        <v>1572650</v>
      </c>
      <c r="H23" s="293" t="s">
        <v>231</v>
      </c>
      <c r="I23" s="342"/>
      <c r="J23" s="300"/>
      <c r="K23" s="407">
        <v>458170</v>
      </c>
      <c r="L23" s="300" t="s">
        <v>232</v>
      </c>
      <c r="M23" s="408">
        <v>12</v>
      </c>
      <c r="N23" s="293" t="s">
        <v>219</v>
      </c>
      <c r="O23" s="409">
        <f>ROUNDUP(K23/M23*1000,-3)</f>
        <v>38181000</v>
      </c>
      <c r="P23" s="202">
        <v>40415000</v>
      </c>
      <c r="Q23" s="170">
        <f t="shared" ref="Q23:Q40" si="1">SUM(O23-P23)</f>
        <v>-2234000</v>
      </c>
      <c r="R23" s="183" t="s">
        <v>66</v>
      </c>
      <c r="S23" s="184"/>
      <c r="V23" s="32" t="s">
        <v>2</v>
      </c>
      <c r="W23" s="273"/>
      <c r="X23" s="274"/>
      <c r="Y23" s="275"/>
      <c r="Z23" s="276"/>
      <c r="AA23" s="277"/>
      <c r="AB23" s="189"/>
      <c r="AC23" s="189"/>
    </row>
    <row r="24" spans="1:29" ht="15" customHeight="1" x14ac:dyDescent="0.15">
      <c r="A24" s="383"/>
      <c r="B24" s="384"/>
      <c r="C24" s="385" t="s">
        <v>19</v>
      </c>
      <c r="D24" s="379">
        <f>SUM(P24:P28)</f>
        <v>41898000</v>
      </c>
      <c r="E24" s="380">
        <v>45377040</v>
      </c>
      <c r="F24" s="386">
        <f>SUM(O24:O28)</f>
        <v>47355000</v>
      </c>
      <c r="G24" s="377">
        <f>SUM(F24-E24)</f>
        <v>1977960</v>
      </c>
      <c r="H24" s="293" t="s">
        <v>217</v>
      </c>
      <c r="I24" s="342"/>
      <c r="J24" s="410"/>
      <c r="K24" s="407">
        <v>458170</v>
      </c>
      <c r="L24" s="300" t="s">
        <v>218</v>
      </c>
      <c r="M24" s="411">
        <v>4.5</v>
      </c>
      <c r="N24" s="293" t="s">
        <v>219</v>
      </c>
      <c r="O24" s="409">
        <f>ROUNDUP(K24*M24%*1000,-3)</f>
        <v>20618000</v>
      </c>
      <c r="P24" s="202">
        <v>19357000</v>
      </c>
      <c r="Q24" s="170">
        <f t="shared" si="1"/>
        <v>1261000</v>
      </c>
      <c r="R24" s="183"/>
      <c r="S24" s="184"/>
      <c r="V24" s="32" t="s">
        <v>2</v>
      </c>
      <c r="W24" s="273"/>
      <c r="X24" s="274"/>
      <c r="Y24" s="275"/>
      <c r="Z24" s="276"/>
      <c r="AA24" s="277"/>
      <c r="AB24" s="189"/>
      <c r="AC24" s="189"/>
    </row>
    <row r="25" spans="1:29" ht="15" customHeight="1" x14ac:dyDescent="0.15">
      <c r="A25" s="383"/>
      <c r="B25" s="384"/>
      <c r="C25" s="393"/>
      <c r="D25" s="394"/>
      <c r="E25" s="630"/>
      <c r="F25" s="395"/>
      <c r="G25" s="690"/>
      <c r="H25" s="293" t="s">
        <v>220</v>
      </c>
      <c r="I25" s="342"/>
      <c r="J25" s="412"/>
      <c r="K25" s="407">
        <v>458170</v>
      </c>
      <c r="L25" s="300" t="s">
        <v>218</v>
      </c>
      <c r="M25" s="413">
        <v>3.43</v>
      </c>
      <c r="N25" s="293" t="s">
        <v>219</v>
      </c>
      <c r="O25" s="409">
        <f>ROUNDUP(K25*M25%*1000,-3)</f>
        <v>15716000</v>
      </c>
      <c r="P25" s="202">
        <v>13894000</v>
      </c>
      <c r="Q25" s="170">
        <f t="shared" si="1"/>
        <v>1822000</v>
      </c>
      <c r="R25" s="660" t="s">
        <v>212</v>
      </c>
      <c r="S25" s="661"/>
      <c r="V25" s="32" t="s">
        <v>2</v>
      </c>
      <c r="W25" s="273"/>
      <c r="X25" s="274"/>
      <c r="Y25" s="275"/>
      <c r="Z25" s="276"/>
      <c r="AA25" s="277"/>
      <c r="AB25" s="189"/>
      <c r="AC25" s="189"/>
    </row>
    <row r="26" spans="1:29" ht="15" customHeight="1" x14ac:dyDescent="0.15">
      <c r="A26" s="383"/>
      <c r="B26" s="384"/>
      <c r="C26" s="393"/>
      <c r="D26" s="394"/>
      <c r="E26" s="631"/>
      <c r="F26" s="395"/>
      <c r="G26" s="691"/>
      <c r="H26" s="293" t="s">
        <v>233</v>
      </c>
      <c r="I26" s="342"/>
      <c r="J26" s="412"/>
      <c r="K26" s="407">
        <v>15716</v>
      </c>
      <c r="L26" s="300" t="s">
        <v>218</v>
      </c>
      <c r="M26" s="413">
        <v>11.52</v>
      </c>
      <c r="N26" s="293" t="s">
        <v>219</v>
      </c>
      <c r="O26" s="409">
        <f>ROUNDUP(K26*M26%*1000,-3)</f>
        <v>1811000</v>
      </c>
      <c r="P26" s="202"/>
      <c r="Q26" s="170"/>
      <c r="R26" s="281"/>
      <c r="S26" s="282"/>
      <c r="V26" s="32" t="s">
        <v>2</v>
      </c>
      <c r="W26" s="273"/>
      <c r="X26" s="274"/>
      <c r="Y26" s="275"/>
      <c r="Z26" s="276"/>
      <c r="AA26" s="277"/>
      <c r="AB26" s="189"/>
      <c r="AC26" s="189"/>
    </row>
    <row r="27" spans="1:29" ht="15" customHeight="1" x14ac:dyDescent="0.15">
      <c r="A27" s="383"/>
      <c r="B27" s="384"/>
      <c r="C27" s="393"/>
      <c r="D27" s="394"/>
      <c r="E27" s="631"/>
      <c r="F27" s="395"/>
      <c r="G27" s="691"/>
      <c r="H27" s="293" t="s">
        <v>221</v>
      </c>
      <c r="I27" s="342"/>
      <c r="J27" s="414"/>
      <c r="K27" s="407">
        <v>458170</v>
      </c>
      <c r="L27" s="300" t="s">
        <v>218</v>
      </c>
      <c r="M27" s="415">
        <v>1.1000000000000001</v>
      </c>
      <c r="N27" s="293" t="s">
        <v>219</v>
      </c>
      <c r="O27" s="409">
        <f>ROUNDUP(K27*M27%*1000,-3)</f>
        <v>5040000</v>
      </c>
      <c r="P27" s="202">
        <v>4732000</v>
      </c>
      <c r="Q27" s="170">
        <f t="shared" si="1"/>
        <v>308000</v>
      </c>
      <c r="R27" s="183"/>
      <c r="S27" s="184"/>
      <c r="V27" s="32" t="s">
        <v>2</v>
      </c>
      <c r="W27" s="273"/>
      <c r="X27" s="274"/>
      <c r="Y27" s="275"/>
      <c r="Z27" s="276"/>
      <c r="AA27" s="277"/>
      <c r="AB27" s="189"/>
      <c r="AC27" s="189"/>
    </row>
    <row r="28" spans="1:29" ht="15" customHeight="1" x14ac:dyDescent="0.15">
      <c r="A28" s="383"/>
      <c r="B28" s="384"/>
      <c r="C28" s="416"/>
      <c r="D28" s="417"/>
      <c r="E28" s="713"/>
      <c r="F28" s="381"/>
      <c r="G28" s="692"/>
      <c r="H28" s="293" t="s">
        <v>222</v>
      </c>
      <c r="I28" s="342"/>
      <c r="J28" s="414"/>
      <c r="K28" s="407">
        <v>458170</v>
      </c>
      <c r="L28" s="300" t="s">
        <v>218</v>
      </c>
      <c r="M28" s="418">
        <v>0.91</v>
      </c>
      <c r="N28" s="293" t="s">
        <v>219</v>
      </c>
      <c r="O28" s="409">
        <f>ROUNDUP(K28*M28%*1000,-3)</f>
        <v>4170000</v>
      </c>
      <c r="P28" s="202">
        <v>3915000</v>
      </c>
      <c r="Q28" s="170">
        <f t="shared" si="1"/>
        <v>255000</v>
      </c>
      <c r="R28" s="185"/>
      <c r="S28" s="186"/>
      <c r="U28" s="187">
        <f>SUM(Q12:Q28)</f>
        <v>52166754</v>
      </c>
      <c r="V28" s="32" t="s">
        <v>2</v>
      </c>
      <c r="W28" s="273"/>
      <c r="X28" s="274"/>
      <c r="Y28" s="275"/>
      <c r="Z28" s="276"/>
      <c r="AA28" s="277"/>
      <c r="AB28" s="189"/>
      <c r="AC28" s="189"/>
    </row>
    <row r="29" spans="1:29" s="233" customFormat="1" ht="24.75" customHeight="1" x14ac:dyDescent="0.15">
      <c r="A29" s="383"/>
      <c r="B29" s="419"/>
      <c r="C29" s="385" t="s">
        <v>161</v>
      </c>
      <c r="D29" s="379">
        <f>SUM(P29)</f>
        <v>6000000</v>
      </c>
      <c r="E29" s="380">
        <v>904000</v>
      </c>
      <c r="F29" s="386">
        <f>SUM(O29)</f>
        <v>0</v>
      </c>
      <c r="G29" s="377">
        <f t="shared" ref="G29:G36" si="2">SUM(F29-E29)</f>
        <v>-904000</v>
      </c>
      <c r="H29" s="285" t="s">
        <v>130</v>
      </c>
      <c r="I29" s="420"/>
      <c r="J29" s="286"/>
      <c r="K29" s="287"/>
      <c r="L29" s="286"/>
      <c r="M29" s="288"/>
      <c r="N29" s="285"/>
      <c r="O29" s="289">
        <v>0</v>
      </c>
      <c r="P29" s="230">
        <v>6000000</v>
      </c>
      <c r="Q29" s="231">
        <f t="shared" si="1"/>
        <v>-6000000</v>
      </c>
      <c r="R29" s="693" t="s">
        <v>44</v>
      </c>
      <c r="S29" s="694"/>
      <c r="T29" s="232">
        <v>300000</v>
      </c>
      <c r="W29" s="273"/>
      <c r="X29" s="274"/>
      <c r="Y29" s="275"/>
      <c r="Z29" s="276"/>
      <c r="AA29" s="277"/>
      <c r="AB29" s="232"/>
      <c r="AC29" s="232"/>
    </row>
    <row r="30" spans="1:29" ht="15" customHeight="1" x14ac:dyDescent="0.15">
      <c r="A30" s="383"/>
      <c r="B30" s="640" t="s">
        <v>153</v>
      </c>
      <c r="C30" s="641"/>
      <c r="D30" s="379">
        <f>SUM(D32:D32)</f>
        <v>1120000</v>
      </c>
      <c r="E30" s="380">
        <v>2196000</v>
      </c>
      <c r="F30" s="386">
        <f>SUM(F31,F32)</f>
        <v>12000000</v>
      </c>
      <c r="G30" s="377">
        <f t="shared" si="2"/>
        <v>9804000</v>
      </c>
      <c r="H30" s="285"/>
      <c r="I30" s="420"/>
      <c r="J30" s="286"/>
      <c r="K30" s="287"/>
      <c r="L30" s="286"/>
      <c r="M30" s="285"/>
      <c r="N30" s="285"/>
      <c r="O30" s="289"/>
      <c r="P30" s="202"/>
      <c r="Q30" s="170">
        <f t="shared" si="1"/>
        <v>0</v>
      </c>
      <c r="R30" s="168"/>
      <c r="S30" s="169"/>
      <c r="T30" s="189"/>
      <c r="W30" s="273"/>
      <c r="X30" s="274"/>
      <c r="Y30" s="275"/>
      <c r="Z30" s="276"/>
      <c r="AA30" s="277"/>
      <c r="AB30" s="189"/>
      <c r="AC30" s="189"/>
    </row>
    <row r="31" spans="1:29" ht="15" customHeight="1" x14ac:dyDescent="0.15">
      <c r="A31" s="383"/>
      <c r="B31" s="421"/>
      <c r="C31" s="422" t="s">
        <v>371</v>
      </c>
      <c r="D31" s="379"/>
      <c r="E31" s="380"/>
      <c r="F31" s="386">
        <f>O31</f>
        <v>3600000</v>
      </c>
      <c r="G31" s="377"/>
      <c r="H31" s="423" t="s">
        <v>223</v>
      </c>
      <c r="I31" s="420"/>
      <c r="J31" s="286"/>
      <c r="K31" s="287">
        <v>300</v>
      </c>
      <c r="L31" s="286" t="s">
        <v>224</v>
      </c>
      <c r="M31" s="424" t="s">
        <v>225</v>
      </c>
      <c r="N31" s="285"/>
      <c r="O31" s="289">
        <v>3600000</v>
      </c>
      <c r="P31" s="202"/>
      <c r="Q31" s="170"/>
      <c r="R31" s="168"/>
      <c r="S31" s="169"/>
      <c r="T31" s="189"/>
      <c r="W31" s="273"/>
      <c r="X31" s="274"/>
      <c r="Y31" s="275"/>
      <c r="Z31" s="276"/>
      <c r="AA31" s="277"/>
      <c r="AB31" s="189"/>
      <c r="AC31" s="189"/>
    </row>
    <row r="32" spans="1:29" ht="15" customHeight="1" x14ac:dyDescent="0.15">
      <c r="A32" s="383"/>
      <c r="B32" s="384"/>
      <c r="C32" s="385" t="s">
        <v>189</v>
      </c>
      <c r="D32" s="379">
        <f>SUM(P32:P32)</f>
        <v>1120000</v>
      </c>
      <c r="E32" s="380">
        <v>2196000</v>
      </c>
      <c r="F32" s="386">
        <f>SUM(O32:O33)</f>
        <v>8400000</v>
      </c>
      <c r="G32" s="377">
        <f t="shared" si="2"/>
        <v>6204000</v>
      </c>
      <c r="H32" s="423" t="s">
        <v>75</v>
      </c>
      <c r="I32" s="420"/>
      <c r="J32" s="286"/>
      <c r="K32" s="287">
        <v>500</v>
      </c>
      <c r="L32" s="286" t="s">
        <v>53</v>
      </c>
      <c r="M32" s="424" t="s">
        <v>225</v>
      </c>
      <c r="N32" s="285" t="s">
        <v>51</v>
      </c>
      <c r="O32" s="289">
        <v>6000000</v>
      </c>
      <c r="P32" s="202">
        <v>1120000</v>
      </c>
      <c r="Q32" s="170">
        <f t="shared" si="1"/>
        <v>4880000</v>
      </c>
      <c r="R32" s="168" t="s">
        <v>71</v>
      </c>
      <c r="S32" s="169"/>
      <c r="T32" s="189"/>
      <c r="V32" s="32" t="s">
        <v>2</v>
      </c>
      <c r="W32" s="273"/>
      <c r="X32" s="274"/>
      <c r="Y32" s="275"/>
      <c r="Z32" s="276"/>
      <c r="AA32" s="277"/>
      <c r="AB32" s="189"/>
      <c r="AC32" s="189"/>
    </row>
    <row r="33" spans="1:29" ht="15" customHeight="1" x14ac:dyDescent="0.15">
      <c r="A33" s="383"/>
      <c r="B33" s="397"/>
      <c r="C33" s="422"/>
      <c r="D33" s="379"/>
      <c r="E33" s="380"/>
      <c r="F33" s="386"/>
      <c r="G33" s="377"/>
      <c r="H33" s="423" t="s">
        <v>228</v>
      </c>
      <c r="I33" s="420"/>
      <c r="J33" s="286"/>
      <c r="K33" s="287">
        <v>600</v>
      </c>
      <c r="L33" s="286" t="s">
        <v>53</v>
      </c>
      <c r="M33" s="424" t="s">
        <v>226</v>
      </c>
      <c r="N33" s="285" t="s">
        <v>51</v>
      </c>
      <c r="O33" s="289">
        <v>2400000</v>
      </c>
      <c r="P33" s="202"/>
      <c r="Q33" s="170"/>
      <c r="R33" s="168"/>
      <c r="S33" s="169"/>
      <c r="T33" s="189"/>
      <c r="V33" s="32" t="s">
        <v>227</v>
      </c>
      <c r="W33" s="273"/>
      <c r="X33" s="274"/>
      <c r="Y33" s="275"/>
      <c r="Z33" s="276"/>
      <c r="AA33" s="277"/>
      <c r="AB33" s="189"/>
      <c r="AC33" s="189"/>
    </row>
    <row r="34" spans="1:29" ht="15" customHeight="1" x14ac:dyDescent="0.15">
      <c r="A34" s="383"/>
      <c r="B34" s="640" t="s">
        <v>78</v>
      </c>
      <c r="C34" s="641"/>
      <c r="D34" s="379">
        <f>SUM(D35:D56)</f>
        <v>66577700</v>
      </c>
      <c r="E34" s="380">
        <v>70815401</v>
      </c>
      <c r="F34" s="386">
        <f>SUM(F35,F36,F45,F49,F54,F56)</f>
        <v>71668380</v>
      </c>
      <c r="G34" s="377">
        <f t="shared" si="2"/>
        <v>852979</v>
      </c>
      <c r="H34" s="425"/>
      <c r="I34" s="426"/>
      <c r="J34" s="398"/>
      <c r="K34" s="427"/>
      <c r="L34" s="398"/>
      <c r="M34" s="428"/>
      <c r="N34" s="425"/>
      <c r="O34" s="429"/>
      <c r="P34" s="202"/>
      <c r="Q34" s="170">
        <f t="shared" si="1"/>
        <v>0</v>
      </c>
      <c r="R34" s="168"/>
      <c r="S34" s="169"/>
      <c r="T34" s="189"/>
      <c r="W34" s="273"/>
      <c r="X34" s="274"/>
      <c r="Y34" s="275"/>
      <c r="Z34" s="276"/>
      <c r="AA34" s="277"/>
      <c r="AB34" s="189"/>
      <c r="AC34" s="189"/>
    </row>
    <row r="35" spans="1:29" ht="15" customHeight="1" x14ac:dyDescent="0.15">
      <c r="A35" s="383"/>
      <c r="B35" s="384"/>
      <c r="C35" s="385" t="s">
        <v>84</v>
      </c>
      <c r="D35" s="379">
        <f>SUM(P35:P35)</f>
        <v>2000000</v>
      </c>
      <c r="E35" s="380">
        <v>1904250</v>
      </c>
      <c r="F35" s="386">
        <f>SUM(O35:O35)</f>
        <v>3000000</v>
      </c>
      <c r="G35" s="377">
        <f t="shared" si="2"/>
        <v>1095750</v>
      </c>
      <c r="H35" s="430" t="s">
        <v>140</v>
      </c>
      <c r="I35" s="431"/>
      <c r="J35" s="432"/>
      <c r="K35" s="431"/>
      <c r="L35" s="432"/>
      <c r="M35" s="433"/>
      <c r="N35" s="430"/>
      <c r="O35" s="307">
        <v>3000000</v>
      </c>
      <c r="P35" s="202">
        <v>2000000</v>
      </c>
      <c r="Q35" s="170">
        <f t="shared" si="1"/>
        <v>1000000</v>
      </c>
      <c r="R35" s="168" t="s">
        <v>46</v>
      </c>
      <c r="S35" s="169"/>
      <c r="T35" s="189"/>
      <c r="V35" s="32" t="s">
        <v>2</v>
      </c>
      <c r="W35" s="273"/>
      <c r="X35" s="274"/>
      <c r="Y35" s="275"/>
      <c r="Z35" s="276"/>
      <c r="AA35" s="277"/>
      <c r="AB35" s="189"/>
      <c r="AC35" s="189"/>
    </row>
    <row r="36" spans="1:29" ht="15" customHeight="1" x14ac:dyDescent="0.15">
      <c r="A36" s="383"/>
      <c r="B36" s="384"/>
      <c r="C36" s="385" t="s">
        <v>30</v>
      </c>
      <c r="D36" s="379">
        <f>SUM(P36:P42)</f>
        <v>10118700</v>
      </c>
      <c r="E36" s="380">
        <v>15212480</v>
      </c>
      <c r="F36" s="386">
        <f>SUM(O36:O44)</f>
        <v>15426685</v>
      </c>
      <c r="G36" s="377">
        <f t="shared" si="2"/>
        <v>214205</v>
      </c>
      <c r="H36" s="285" t="s">
        <v>147</v>
      </c>
      <c r="I36" s="285"/>
      <c r="J36" s="286"/>
      <c r="K36" s="287">
        <v>500</v>
      </c>
      <c r="L36" s="286" t="s">
        <v>53</v>
      </c>
      <c r="M36" s="434">
        <v>4</v>
      </c>
      <c r="N36" s="285" t="s">
        <v>51</v>
      </c>
      <c r="O36" s="289">
        <v>4277085</v>
      </c>
      <c r="P36" s="202">
        <v>1200000</v>
      </c>
      <c r="Q36" s="170">
        <f t="shared" si="1"/>
        <v>3077085</v>
      </c>
      <c r="R36" s="168"/>
      <c r="S36" s="169"/>
      <c r="T36" s="189">
        <v>374100</v>
      </c>
      <c r="V36" s="32" t="s">
        <v>2</v>
      </c>
      <c r="W36" s="273"/>
      <c r="X36" s="274"/>
      <c r="Y36" s="275"/>
      <c r="Z36" s="276"/>
      <c r="AA36" s="277"/>
      <c r="AB36" s="189"/>
      <c r="AC36" s="189"/>
    </row>
    <row r="37" spans="1:29" ht="15" customHeight="1" x14ac:dyDescent="0.15">
      <c r="A37" s="383"/>
      <c r="B37" s="384"/>
      <c r="C37" s="393"/>
      <c r="D37" s="394"/>
      <c r="E37" s="630"/>
      <c r="F37" s="395"/>
      <c r="G37" s="690"/>
      <c r="H37" s="285" t="s">
        <v>23</v>
      </c>
      <c r="I37" s="285"/>
      <c r="J37" s="286"/>
      <c r="K37" s="287">
        <v>88</v>
      </c>
      <c r="L37" s="286" t="s">
        <v>53</v>
      </c>
      <c r="M37" s="424" t="s">
        <v>72</v>
      </c>
      <c r="N37" s="285" t="s">
        <v>51</v>
      </c>
      <c r="O37" s="289">
        <v>1056000</v>
      </c>
      <c r="P37" s="202">
        <v>2400000</v>
      </c>
      <c r="Q37" s="170">
        <f t="shared" si="1"/>
        <v>-1344000</v>
      </c>
      <c r="R37" s="168"/>
      <c r="S37" s="169"/>
      <c r="T37" s="189"/>
      <c r="V37" s="32" t="s">
        <v>2</v>
      </c>
      <c r="W37" s="273"/>
      <c r="X37" s="274"/>
      <c r="Y37" s="275"/>
      <c r="Z37" s="276"/>
      <c r="AA37" s="277"/>
      <c r="AB37" s="189"/>
      <c r="AC37" s="189"/>
    </row>
    <row r="38" spans="1:29" ht="15" customHeight="1" x14ac:dyDescent="0.15">
      <c r="A38" s="383"/>
      <c r="B38" s="384"/>
      <c r="C38" s="393"/>
      <c r="D38" s="394"/>
      <c r="E38" s="631"/>
      <c r="F38" s="395"/>
      <c r="G38" s="691"/>
      <c r="H38" s="285" t="s">
        <v>181</v>
      </c>
      <c r="I38" s="285"/>
      <c r="J38" s="286"/>
      <c r="K38" s="287">
        <v>44</v>
      </c>
      <c r="L38" s="286" t="s">
        <v>53</v>
      </c>
      <c r="M38" s="288">
        <v>12</v>
      </c>
      <c r="N38" s="285" t="s">
        <v>51</v>
      </c>
      <c r="O38" s="289">
        <v>525600</v>
      </c>
      <c r="P38" s="202">
        <v>621600</v>
      </c>
      <c r="Q38" s="170">
        <f t="shared" si="1"/>
        <v>-96000</v>
      </c>
      <c r="R38" s="168"/>
      <c r="S38" s="169"/>
      <c r="T38" s="189"/>
      <c r="V38" s="32" t="s">
        <v>2</v>
      </c>
      <c r="W38" s="273"/>
      <c r="X38" s="274"/>
      <c r="Y38" s="275"/>
      <c r="Z38" s="276"/>
      <c r="AA38" s="277"/>
      <c r="AB38" s="189"/>
      <c r="AC38" s="189"/>
    </row>
    <row r="39" spans="1:29" ht="15" customHeight="1" x14ac:dyDescent="0.15">
      <c r="A39" s="383"/>
      <c r="B39" s="384"/>
      <c r="C39" s="393"/>
      <c r="D39" s="397"/>
      <c r="E39" s="631"/>
      <c r="F39" s="395"/>
      <c r="G39" s="691"/>
      <c r="H39" s="285" t="s">
        <v>190</v>
      </c>
      <c r="I39" s="285"/>
      <c r="J39" s="286"/>
      <c r="K39" s="287">
        <v>605</v>
      </c>
      <c r="L39" s="286" t="s">
        <v>53</v>
      </c>
      <c r="M39" s="288">
        <v>12</v>
      </c>
      <c r="N39" s="285" t="s">
        <v>51</v>
      </c>
      <c r="O39" s="289">
        <v>7260000</v>
      </c>
      <c r="P39" s="202">
        <v>4800000</v>
      </c>
      <c r="Q39" s="170">
        <f t="shared" si="1"/>
        <v>2460000</v>
      </c>
      <c r="R39" s="168"/>
      <c r="S39" s="169"/>
      <c r="T39" s="189"/>
      <c r="V39" s="32" t="s">
        <v>2</v>
      </c>
      <c r="W39" s="273"/>
      <c r="X39" s="274"/>
      <c r="Y39" s="275"/>
      <c r="Z39" s="276"/>
      <c r="AA39" s="277"/>
      <c r="AB39" s="189"/>
      <c r="AC39" s="189"/>
    </row>
    <row r="40" spans="1:29" ht="15" customHeight="1" x14ac:dyDescent="0.15">
      <c r="A40" s="383"/>
      <c r="B40" s="384"/>
      <c r="C40" s="393"/>
      <c r="D40" s="397"/>
      <c r="E40" s="631"/>
      <c r="F40" s="395"/>
      <c r="G40" s="691"/>
      <c r="H40" s="285" t="s">
        <v>67</v>
      </c>
      <c r="I40" s="285"/>
      <c r="J40" s="286"/>
      <c r="K40" s="287"/>
      <c r="L40" s="286"/>
      <c r="M40" s="435"/>
      <c r="N40" s="285"/>
      <c r="O40" s="289">
        <v>500000</v>
      </c>
      <c r="P40" s="202">
        <v>800000</v>
      </c>
      <c r="Q40" s="170">
        <f t="shared" si="1"/>
        <v>-300000</v>
      </c>
      <c r="R40" s="168"/>
      <c r="S40" s="169"/>
      <c r="T40" s="189"/>
      <c r="V40" s="32" t="s">
        <v>2</v>
      </c>
      <c r="W40" s="273"/>
      <c r="X40" s="274"/>
      <c r="Y40" s="275"/>
      <c r="Z40" s="276"/>
      <c r="AA40" s="277"/>
      <c r="AB40" s="189"/>
      <c r="AC40" s="189"/>
    </row>
    <row r="41" spans="1:29" ht="15" customHeight="1" x14ac:dyDescent="0.15">
      <c r="A41" s="383"/>
      <c r="B41" s="384"/>
      <c r="C41" s="393"/>
      <c r="D41" s="397"/>
      <c r="E41" s="631"/>
      <c r="F41" s="395"/>
      <c r="G41" s="691"/>
      <c r="H41" s="285" t="s">
        <v>211</v>
      </c>
      <c r="I41" s="285"/>
      <c r="J41" s="286"/>
      <c r="K41" s="287">
        <v>77</v>
      </c>
      <c r="L41" s="286" t="s">
        <v>53</v>
      </c>
      <c r="M41" s="436" t="s">
        <v>72</v>
      </c>
      <c r="N41" s="285" t="s">
        <v>51</v>
      </c>
      <c r="O41" s="289">
        <v>924000</v>
      </c>
      <c r="P41" s="202"/>
      <c r="Q41" s="170"/>
      <c r="R41" s="168"/>
      <c r="S41" s="169"/>
      <c r="T41" s="189"/>
      <c r="V41" s="32" t="s">
        <v>2</v>
      </c>
      <c r="W41" s="273"/>
      <c r="X41" s="274"/>
      <c r="Y41" s="275"/>
      <c r="Z41" s="276"/>
      <c r="AA41" s="277"/>
      <c r="AB41" s="189"/>
      <c r="AC41" s="189"/>
    </row>
    <row r="42" spans="1:29" ht="15" customHeight="1" x14ac:dyDescent="0.15">
      <c r="A42" s="383"/>
      <c r="B42" s="384"/>
      <c r="C42" s="393"/>
      <c r="D42" s="397"/>
      <c r="E42" s="631"/>
      <c r="F42" s="395"/>
      <c r="G42" s="691"/>
      <c r="H42" s="285" t="s">
        <v>168</v>
      </c>
      <c r="I42" s="285"/>
      <c r="J42" s="286"/>
      <c r="K42" s="287"/>
      <c r="L42" s="286"/>
      <c r="M42" s="288"/>
      <c r="N42" s="285"/>
      <c r="O42" s="289">
        <v>400000</v>
      </c>
      <c r="P42" s="202">
        <v>297100</v>
      </c>
      <c r="Q42" s="170">
        <f t="shared" ref="Q42:Q52" si="3">SUM(O42-P42)</f>
        <v>102900</v>
      </c>
      <c r="R42" s="168" t="s">
        <v>4</v>
      </c>
      <c r="S42" s="169"/>
      <c r="T42" s="189"/>
      <c r="V42" s="32" t="s">
        <v>2</v>
      </c>
      <c r="W42" s="273"/>
      <c r="X42" s="274"/>
      <c r="Y42" s="275"/>
      <c r="Z42" s="276"/>
      <c r="AA42" s="277"/>
      <c r="AB42" s="189"/>
      <c r="AC42" s="189"/>
    </row>
    <row r="43" spans="1:29" ht="15" customHeight="1" x14ac:dyDescent="0.15">
      <c r="A43" s="383"/>
      <c r="B43" s="384"/>
      <c r="C43" s="393"/>
      <c r="D43" s="397"/>
      <c r="E43" s="437"/>
      <c r="F43" s="395"/>
      <c r="G43" s="438"/>
      <c r="H43" s="285" t="s">
        <v>242</v>
      </c>
      <c r="I43" s="285"/>
      <c r="J43" s="286"/>
      <c r="K43" s="287">
        <v>7</v>
      </c>
      <c r="L43" s="286" t="s">
        <v>243</v>
      </c>
      <c r="M43" s="288" t="s">
        <v>244</v>
      </c>
      <c r="N43" s="285"/>
      <c r="O43" s="289">
        <v>84000</v>
      </c>
      <c r="P43" s="202"/>
      <c r="Q43" s="170"/>
      <c r="R43" s="168"/>
      <c r="S43" s="169"/>
      <c r="T43" s="189"/>
      <c r="W43" s="273">
        <v>84000</v>
      </c>
      <c r="X43" s="274"/>
      <c r="Y43" s="275"/>
      <c r="Z43" s="276"/>
      <c r="AA43" s="277"/>
      <c r="AB43" s="189"/>
      <c r="AC43" s="189"/>
    </row>
    <row r="44" spans="1:29" ht="15" customHeight="1" x14ac:dyDescent="0.15">
      <c r="A44" s="383"/>
      <c r="B44" s="384"/>
      <c r="C44" s="393"/>
      <c r="D44" s="397"/>
      <c r="E44" s="437"/>
      <c r="F44" s="395"/>
      <c r="G44" s="438"/>
      <c r="H44" s="285" t="s">
        <v>241</v>
      </c>
      <c r="I44" s="285"/>
      <c r="J44" s="286"/>
      <c r="K44" s="287"/>
      <c r="L44" s="286"/>
      <c r="M44" s="288"/>
      <c r="N44" s="285"/>
      <c r="O44" s="289">
        <v>400000</v>
      </c>
      <c r="P44" s="202"/>
      <c r="Q44" s="170"/>
      <c r="R44" s="168"/>
      <c r="S44" s="169"/>
      <c r="T44" s="189"/>
      <c r="W44" s="273">
        <v>400000</v>
      </c>
      <c r="X44" s="274"/>
      <c r="Y44" s="275"/>
      <c r="Z44" s="276"/>
      <c r="AA44" s="277"/>
      <c r="AB44" s="189"/>
      <c r="AC44" s="189"/>
    </row>
    <row r="45" spans="1:29" ht="15" customHeight="1" x14ac:dyDescent="0.15">
      <c r="A45" s="383"/>
      <c r="B45" s="384"/>
      <c r="C45" s="385" t="s">
        <v>156</v>
      </c>
      <c r="D45" s="379">
        <f>SUM(P45:P48)</f>
        <v>13100000</v>
      </c>
      <c r="E45" s="380">
        <v>10784296</v>
      </c>
      <c r="F45" s="386">
        <f>SUM(O45:O48)</f>
        <v>10892000</v>
      </c>
      <c r="G45" s="377">
        <f>SUM(F45-E45)</f>
        <v>107704</v>
      </c>
      <c r="H45" s="285" t="s">
        <v>109</v>
      </c>
      <c r="I45" s="285"/>
      <c r="J45" s="286"/>
      <c r="K45" s="287">
        <v>10</v>
      </c>
      <c r="L45" s="286" t="s">
        <v>53</v>
      </c>
      <c r="M45" s="424" t="s">
        <v>139</v>
      </c>
      <c r="N45" s="285" t="s">
        <v>51</v>
      </c>
      <c r="O45" s="289">
        <v>20000</v>
      </c>
      <c r="P45" s="202">
        <v>200000</v>
      </c>
      <c r="Q45" s="170">
        <f t="shared" si="3"/>
        <v>-180000</v>
      </c>
      <c r="R45" s="168"/>
      <c r="S45" s="169"/>
      <c r="T45" s="189">
        <v>420390</v>
      </c>
      <c r="V45" s="32" t="s">
        <v>2</v>
      </c>
      <c r="W45" s="283"/>
      <c r="X45" s="274"/>
      <c r="Y45" s="275"/>
      <c r="Z45" s="276"/>
      <c r="AA45" s="277"/>
      <c r="AB45" s="189"/>
      <c r="AC45" s="189"/>
    </row>
    <row r="46" spans="1:29" ht="15" customHeight="1" x14ac:dyDescent="0.15">
      <c r="A46" s="383"/>
      <c r="B46" s="384"/>
      <c r="C46" s="393"/>
      <c r="D46" s="394"/>
      <c r="E46" s="630"/>
      <c r="F46" s="395"/>
      <c r="G46" s="690"/>
      <c r="H46" s="285" t="s">
        <v>191</v>
      </c>
      <c r="I46" s="285"/>
      <c r="J46" s="439"/>
      <c r="K46" s="287">
        <v>440</v>
      </c>
      <c r="L46" s="286" t="s">
        <v>53</v>
      </c>
      <c r="M46" s="288">
        <v>12</v>
      </c>
      <c r="N46" s="285" t="s">
        <v>51</v>
      </c>
      <c r="O46" s="289">
        <v>5280000</v>
      </c>
      <c r="P46" s="202">
        <v>6600000</v>
      </c>
      <c r="Q46" s="170">
        <f t="shared" si="3"/>
        <v>-1320000</v>
      </c>
      <c r="R46" s="168"/>
      <c r="S46" s="169"/>
      <c r="T46" s="189"/>
      <c r="V46" s="32" t="s">
        <v>2</v>
      </c>
      <c r="W46" s="273"/>
      <c r="X46" s="274"/>
      <c r="Y46" s="275"/>
      <c r="Z46" s="276"/>
      <c r="AA46" s="277"/>
      <c r="AB46" s="189"/>
      <c r="AC46" s="189"/>
    </row>
    <row r="47" spans="1:29" ht="15" customHeight="1" x14ac:dyDescent="0.15">
      <c r="A47" s="383"/>
      <c r="B47" s="384"/>
      <c r="C47" s="393"/>
      <c r="D47" s="394"/>
      <c r="E47" s="631"/>
      <c r="F47" s="395"/>
      <c r="G47" s="691"/>
      <c r="H47" s="285" t="s">
        <v>90</v>
      </c>
      <c r="I47" s="285"/>
      <c r="J47" s="440"/>
      <c r="K47" s="287">
        <v>350</v>
      </c>
      <c r="L47" s="286" t="s">
        <v>53</v>
      </c>
      <c r="M47" s="288">
        <v>12</v>
      </c>
      <c r="N47" s="285" t="s">
        <v>51</v>
      </c>
      <c r="O47" s="289">
        <v>4200000</v>
      </c>
      <c r="P47" s="202">
        <v>4800000</v>
      </c>
      <c r="Q47" s="170">
        <f t="shared" si="3"/>
        <v>-600000</v>
      </c>
      <c r="R47" s="168"/>
      <c r="S47" s="169"/>
      <c r="T47" s="189"/>
      <c r="V47" s="32" t="s">
        <v>2</v>
      </c>
      <c r="W47" s="273"/>
      <c r="X47" s="274"/>
      <c r="Y47" s="275"/>
      <c r="Z47" s="276"/>
      <c r="AA47" s="277"/>
      <c r="AB47" s="189"/>
      <c r="AC47" s="189"/>
    </row>
    <row r="48" spans="1:29" ht="15" customHeight="1" x14ac:dyDescent="0.15">
      <c r="A48" s="383"/>
      <c r="B48" s="384"/>
      <c r="C48" s="416"/>
      <c r="D48" s="417"/>
      <c r="E48" s="713"/>
      <c r="F48" s="395"/>
      <c r="G48" s="692"/>
      <c r="H48" s="285" t="s">
        <v>108</v>
      </c>
      <c r="I48" s="285"/>
      <c r="J48" s="439"/>
      <c r="K48" s="287">
        <v>232</v>
      </c>
      <c r="L48" s="286" t="s">
        <v>53</v>
      </c>
      <c r="M48" s="288">
        <v>6</v>
      </c>
      <c r="N48" s="285" t="s">
        <v>51</v>
      </c>
      <c r="O48" s="289">
        <v>1392000</v>
      </c>
      <c r="P48" s="202">
        <v>1500000</v>
      </c>
      <c r="Q48" s="170">
        <f t="shared" si="3"/>
        <v>-108000</v>
      </c>
      <c r="R48" s="168"/>
      <c r="S48" s="169"/>
      <c r="T48" s="189"/>
      <c r="V48" s="32" t="s">
        <v>2</v>
      </c>
      <c r="W48" s="273"/>
      <c r="X48" s="274"/>
      <c r="Y48" s="275"/>
      <c r="Z48" s="276"/>
      <c r="AA48" s="277"/>
      <c r="AB48" s="189"/>
      <c r="AC48" s="189"/>
    </row>
    <row r="49" spans="1:29" ht="15" customHeight="1" x14ac:dyDescent="0.15">
      <c r="A49" s="383"/>
      <c r="B49" s="384"/>
      <c r="C49" s="385" t="s">
        <v>151</v>
      </c>
      <c r="D49" s="379">
        <f>SUM(P49:P52)</f>
        <v>2759000</v>
      </c>
      <c r="E49" s="380">
        <v>1994290</v>
      </c>
      <c r="F49" s="386">
        <f>SUM(O49:O53)</f>
        <v>1574610</v>
      </c>
      <c r="G49" s="377">
        <f>SUM(F49-E49)</f>
        <v>-419680</v>
      </c>
      <c r="H49" s="285" t="s">
        <v>124</v>
      </c>
      <c r="I49" s="285"/>
      <c r="J49" s="286"/>
      <c r="K49" s="287">
        <v>462</v>
      </c>
      <c r="L49" s="286" t="s">
        <v>53</v>
      </c>
      <c r="M49" s="441">
        <v>2</v>
      </c>
      <c r="N49" s="285" t="s">
        <v>51</v>
      </c>
      <c r="O49" s="289">
        <v>924060</v>
      </c>
      <c r="P49" s="202">
        <v>1400000</v>
      </c>
      <c r="Q49" s="170">
        <f t="shared" si="3"/>
        <v>-475940</v>
      </c>
      <c r="R49" s="168"/>
      <c r="S49" s="169"/>
      <c r="T49" s="189"/>
      <c r="V49" s="32" t="s">
        <v>2</v>
      </c>
      <c r="W49" s="273"/>
      <c r="X49" s="274"/>
      <c r="Y49" s="275"/>
      <c r="Z49" s="276"/>
      <c r="AA49" s="277"/>
      <c r="AB49" s="189"/>
      <c r="AC49" s="189"/>
    </row>
    <row r="50" spans="1:29" ht="15" customHeight="1" x14ac:dyDescent="0.15">
      <c r="A50" s="383"/>
      <c r="B50" s="384"/>
      <c r="C50" s="393"/>
      <c r="D50" s="394"/>
      <c r="E50" s="630"/>
      <c r="F50" s="395"/>
      <c r="G50" s="690"/>
      <c r="H50" s="285" t="s">
        <v>97</v>
      </c>
      <c r="I50" s="442"/>
      <c r="J50" s="286"/>
      <c r="K50" s="287">
        <v>62</v>
      </c>
      <c r="L50" s="286" t="s">
        <v>53</v>
      </c>
      <c r="M50" s="436" t="s">
        <v>138</v>
      </c>
      <c r="N50" s="285" t="s">
        <v>51</v>
      </c>
      <c r="O50" s="289">
        <v>123550</v>
      </c>
      <c r="P50" s="202">
        <v>400000</v>
      </c>
      <c r="Q50" s="170">
        <f t="shared" si="3"/>
        <v>-276450</v>
      </c>
      <c r="R50" s="168"/>
      <c r="S50" s="169"/>
      <c r="T50" s="189"/>
      <c r="V50" s="32" t="s">
        <v>2</v>
      </c>
      <c r="W50" s="273"/>
      <c r="X50" s="274"/>
      <c r="Y50" s="275"/>
      <c r="Z50" s="276"/>
      <c r="AA50" s="277"/>
      <c r="AB50" s="189"/>
      <c r="AC50" s="189"/>
    </row>
    <row r="51" spans="1:29" ht="15" customHeight="1" x14ac:dyDescent="0.15">
      <c r="A51" s="383"/>
      <c r="B51" s="384"/>
      <c r="C51" s="393"/>
      <c r="D51" s="394"/>
      <c r="E51" s="631"/>
      <c r="F51" s="395"/>
      <c r="G51" s="691"/>
      <c r="H51" s="285" t="s">
        <v>35</v>
      </c>
      <c r="I51" s="442"/>
      <c r="J51" s="286"/>
      <c r="K51" s="287">
        <v>400</v>
      </c>
      <c r="L51" s="286" t="s">
        <v>53</v>
      </c>
      <c r="M51" s="435">
        <v>1</v>
      </c>
      <c r="N51" s="285" t="s">
        <v>51</v>
      </c>
      <c r="O51" s="289">
        <v>400000</v>
      </c>
      <c r="P51" s="202">
        <v>800000</v>
      </c>
      <c r="Q51" s="170">
        <f t="shared" si="3"/>
        <v>-400000</v>
      </c>
      <c r="R51" s="168"/>
      <c r="S51" s="169"/>
      <c r="T51" s="189"/>
      <c r="V51" s="32" t="s">
        <v>2</v>
      </c>
      <c r="W51" s="273"/>
      <c r="X51" s="274"/>
      <c r="Y51" s="275"/>
      <c r="Z51" s="276"/>
      <c r="AA51" s="277"/>
      <c r="AB51" s="189"/>
      <c r="AC51" s="189"/>
    </row>
    <row r="52" spans="1:29" ht="15" customHeight="1" x14ac:dyDescent="0.15">
      <c r="A52" s="383"/>
      <c r="B52" s="384"/>
      <c r="C52" s="393"/>
      <c r="D52" s="394"/>
      <c r="E52" s="631"/>
      <c r="F52" s="395"/>
      <c r="G52" s="691"/>
      <c r="H52" s="285" t="s">
        <v>179</v>
      </c>
      <c r="I52" s="442"/>
      <c r="J52" s="286"/>
      <c r="K52" s="287">
        <v>50</v>
      </c>
      <c r="L52" s="286" t="s">
        <v>53</v>
      </c>
      <c r="M52" s="443">
        <v>2</v>
      </c>
      <c r="N52" s="285" t="s">
        <v>51</v>
      </c>
      <c r="O52" s="289">
        <v>100000</v>
      </c>
      <c r="P52" s="202">
        <v>159000</v>
      </c>
      <c r="Q52" s="170">
        <f t="shared" si="3"/>
        <v>-59000</v>
      </c>
      <c r="R52" s="168"/>
      <c r="S52" s="169"/>
      <c r="T52" s="189"/>
      <c r="V52" s="32" t="s">
        <v>2</v>
      </c>
      <c r="W52" s="273"/>
      <c r="X52" s="274"/>
      <c r="Y52" s="275"/>
      <c r="Z52" s="276"/>
      <c r="AA52" s="277"/>
      <c r="AB52" s="189"/>
      <c r="AC52" s="189"/>
    </row>
    <row r="53" spans="1:29" ht="17.25" customHeight="1" x14ac:dyDescent="0.15">
      <c r="A53" s="383"/>
      <c r="B53" s="384"/>
      <c r="C53" s="393"/>
      <c r="D53" s="394"/>
      <c r="E53" s="713"/>
      <c r="F53" s="395"/>
      <c r="G53" s="692"/>
      <c r="H53" s="285" t="s">
        <v>146</v>
      </c>
      <c r="I53" s="442"/>
      <c r="J53" s="286"/>
      <c r="K53" s="287">
        <v>27</v>
      </c>
      <c r="L53" s="286" t="s">
        <v>53</v>
      </c>
      <c r="M53" s="435">
        <v>1</v>
      </c>
      <c r="N53" s="285" t="s">
        <v>51</v>
      </c>
      <c r="O53" s="289">
        <f>K53*M53*1000</f>
        <v>27000</v>
      </c>
      <c r="P53" s="202"/>
      <c r="Q53" s="170"/>
      <c r="R53" s="168"/>
      <c r="S53" s="169"/>
      <c r="T53" s="189"/>
      <c r="V53" s="32" t="s">
        <v>2</v>
      </c>
      <c r="W53" s="273"/>
      <c r="X53" s="274"/>
      <c r="Y53" s="275"/>
      <c r="Z53" s="276"/>
      <c r="AA53" s="277"/>
      <c r="AB53" s="189"/>
      <c r="AC53" s="189"/>
    </row>
    <row r="54" spans="1:29" ht="18" customHeight="1" x14ac:dyDescent="0.15">
      <c r="A54" s="383"/>
      <c r="B54" s="384"/>
      <c r="C54" s="385" t="s">
        <v>171</v>
      </c>
      <c r="D54" s="379">
        <f>SUM(P54:P55)</f>
        <v>2000000</v>
      </c>
      <c r="E54" s="380">
        <v>1260000</v>
      </c>
      <c r="F54" s="386">
        <f>SUM(O54:O55)</f>
        <v>1140000</v>
      </c>
      <c r="G54" s="377">
        <f>SUM(F54-E54)</f>
        <v>-120000</v>
      </c>
      <c r="H54" s="285" t="s">
        <v>82</v>
      </c>
      <c r="I54" s="285"/>
      <c r="J54" s="286"/>
      <c r="K54" s="287">
        <v>70</v>
      </c>
      <c r="L54" s="286" t="s">
        <v>53</v>
      </c>
      <c r="M54" s="288">
        <v>12</v>
      </c>
      <c r="N54" s="285" t="s">
        <v>51</v>
      </c>
      <c r="O54" s="289">
        <v>840000</v>
      </c>
      <c r="P54" s="202">
        <v>960000</v>
      </c>
      <c r="Q54" s="170">
        <f>SUM(O54-P54)</f>
        <v>-120000</v>
      </c>
      <c r="R54" s="168"/>
      <c r="S54" s="169"/>
      <c r="T54" s="189"/>
      <c r="V54" s="32" t="s">
        <v>2</v>
      </c>
      <c r="W54" s="273"/>
      <c r="X54" s="274"/>
      <c r="Y54" s="275"/>
      <c r="Z54" s="276"/>
      <c r="AA54" s="277"/>
      <c r="AB54" s="189"/>
      <c r="AC54" s="189"/>
    </row>
    <row r="55" spans="1:29" ht="20.25" customHeight="1" x14ac:dyDescent="0.15">
      <c r="A55" s="383"/>
      <c r="B55" s="384"/>
      <c r="C55" s="404"/>
      <c r="D55" s="405"/>
      <c r="E55" s="444"/>
      <c r="F55" s="406"/>
      <c r="G55" s="377"/>
      <c r="H55" s="305" t="s">
        <v>195</v>
      </c>
      <c r="I55" s="430"/>
      <c r="J55" s="432"/>
      <c r="K55" s="431">
        <v>300</v>
      </c>
      <c r="L55" s="432" t="s">
        <v>53</v>
      </c>
      <c r="M55" s="445">
        <v>1</v>
      </c>
      <c r="N55" s="430" t="s">
        <v>51</v>
      </c>
      <c r="O55" s="307">
        <v>300000</v>
      </c>
      <c r="P55" s="202">
        <v>1040000</v>
      </c>
      <c r="Q55" s="170">
        <f>SUM(O55-P55)</f>
        <v>-740000</v>
      </c>
      <c r="R55" s="168" t="s">
        <v>205</v>
      </c>
      <c r="S55" s="169"/>
      <c r="T55" s="189"/>
      <c r="V55" s="32" t="s">
        <v>2</v>
      </c>
      <c r="W55" s="273"/>
      <c r="X55" s="274"/>
      <c r="Y55" s="275"/>
      <c r="Z55" s="276"/>
      <c r="AA55" s="277"/>
      <c r="AB55" s="189"/>
      <c r="AC55" s="189"/>
    </row>
    <row r="56" spans="1:29" ht="15" customHeight="1" x14ac:dyDescent="0.15">
      <c r="A56" s="446"/>
      <c r="B56" s="384"/>
      <c r="C56" s="385" t="s">
        <v>148</v>
      </c>
      <c r="D56" s="379">
        <f>SUM(P56:P58)</f>
        <v>36600000</v>
      </c>
      <c r="E56" s="380">
        <v>39660085</v>
      </c>
      <c r="F56" s="386">
        <f>SUM(O56:O58)</f>
        <v>39635085</v>
      </c>
      <c r="G56" s="377">
        <f>SUM(F56-E56)</f>
        <v>-25000</v>
      </c>
      <c r="H56" s="285" t="s">
        <v>91</v>
      </c>
      <c r="I56" s="285"/>
      <c r="J56" s="286"/>
      <c r="K56" s="287">
        <v>3061</v>
      </c>
      <c r="L56" s="286" t="s">
        <v>53</v>
      </c>
      <c r="M56" s="447">
        <v>12</v>
      </c>
      <c r="N56" s="285" t="s">
        <v>51</v>
      </c>
      <c r="O56" s="289">
        <v>36735085</v>
      </c>
      <c r="P56" s="202">
        <v>36600000</v>
      </c>
      <c r="Q56" s="170">
        <f>SUM(O56-P56)</f>
        <v>135085</v>
      </c>
      <c r="R56" s="168"/>
      <c r="S56" s="169"/>
      <c r="T56" s="189">
        <v>1504200</v>
      </c>
      <c r="V56" s="32" t="s">
        <v>2</v>
      </c>
      <c r="W56" s="273"/>
      <c r="X56" s="274"/>
      <c r="Y56" s="275"/>
      <c r="Z56" s="276"/>
      <c r="AA56" s="277"/>
      <c r="AB56" s="189"/>
      <c r="AC56" s="189"/>
    </row>
    <row r="57" spans="1:29" ht="15" customHeight="1" x14ac:dyDescent="0.15">
      <c r="A57" s="446"/>
      <c r="B57" s="384"/>
      <c r="C57" s="393"/>
      <c r="D57" s="394"/>
      <c r="E57" s="714"/>
      <c r="F57" s="716"/>
      <c r="G57" s="690"/>
      <c r="H57" s="430" t="s">
        <v>234</v>
      </c>
      <c r="I57" s="430"/>
      <c r="J57" s="432"/>
      <c r="K57" s="431">
        <v>400</v>
      </c>
      <c r="L57" s="432" t="s">
        <v>53</v>
      </c>
      <c r="M57" s="448" t="s">
        <v>83</v>
      </c>
      <c r="N57" s="285" t="s">
        <v>51</v>
      </c>
      <c r="O57" s="307">
        <v>400000</v>
      </c>
      <c r="P57" s="202"/>
      <c r="Q57" s="170"/>
      <c r="R57" s="168"/>
      <c r="S57" s="169"/>
      <c r="T57" s="189"/>
      <c r="V57" s="32" t="s">
        <v>2</v>
      </c>
      <c r="W57" s="273"/>
      <c r="X57" s="274"/>
      <c r="Y57" s="275"/>
      <c r="Z57" s="276"/>
      <c r="AA57" s="277"/>
      <c r="AB57" s="189"/>
      <c r="AC57" s="189"/>
    </row>
    <row r="58" spans="1:29" ht="15" customHeight="1" x14ac:dyDescent="0.15">
      <c r="A58" s="449"/>
      <c r="B58" s="419"/>
      <c r="C58" s="416"/>
      <c r="D58" s="417"/>
      <c r="E58" s="715"/>
      <c r="F58" s="717"/>
      <c r="G58" s="692"/>
      <c r="H58" s="423" t="s">
        <v>133</v>
      </c>
      <c r="I58" s="285"/>
      <c r="J58" s="286"/>
      <c r="K58" s="287">
        <v>625</v>
      </c>
      <c r="L58" s="286" t="s">
        <v>53</v>
      </c>
      <c r="M58" s="434">
        <v>4</v>
      </c>
      <c r="N58" s="285" t="s">
        <v>51</v>
      </c>
      <c r="O58" s="289">
        <v>2500000</v>
      </c>
      <c r="P58" s="202"/>
      <c r="Q58" s="170"/>
      <c r="R58" s="168"/>
      <c r="S58" s="169"/>
      <c r="T58" s="189"/>
      <c r="V58" s="32" t="s">
        <v>2</v>
      </c>
      <c r="W58" s="273"/>
      <c r="X58" s="274"/>
      <c r="Y58" s="275"/>
      <c r="Z58" s="276"/>
      <c r="AA58" s="277"/>
      <c r="AB58" s="189"/>
      <c r="AC58" s="189"/>
    </row>
    <row r="59" spans="1:29" ht="15" customHeight="1" x14ac:dyDescent="0.15">
      <c r="A59" s="652" t="s">
        <v>162</v>
      </c>
      <c r="B59" s="653"/>
      <c r="C59" s="654"/>
      <c r="D59" s="450">
        <f>D60</f>
        <v>4888000</v>
      </c>
      <c r="E59" s="375">
        <v>3158900</v>
      </c>
      <c r="F59" s="451">
        <f>SUM(F60)</f>
        <v>5965620</v>
      </c>
      <c r="G59" s="377">
        <f t="shared" ref="G59:G67" si="4">SUM(F59-E59)</f>
        <v>2806720</v>
      </c>
      <c r="H59" s="362"/>
      <c r="I59" s="362"/>
      <c r="J59" s="366"/>
      <c r="K59" s="365"/>
      <c r="L59" s="366"/>
      <c r="M59" s="362"/>
      <c r="N59" s="362"/>
      <c r="O59" s="368"/>
      <c r="P59" s="202"/>
      <c r="Q59" s="170">
        <f t="shared" ref="Q59:Q73" si="5">SUM(O59-P59)</f>
        <v>0</v>
      </c>
      <c r="R59" s="168"/>
      <c r="S59" s="169"/>
      <c r="T59" s="189"/>
      <c r="U59" s="187"/>
      <c r="V59" s="187"/>
      <c r="W59" s="273"/>
      <c r="X59" s="274"/>
      <c r="Y59" s="275"/>
      <c r="Z59" s="276"/>
      <c r="AA59" s="277"/>
      <c r="AB59" s="189"/>
      <c r="AC59" s="189"/>
    </row>
    <row r="60" spans="1:29" ht="15" customHeight="1" x14ac:dyDescent="0.15">
      <c r="A60" s="383"/>
      <c r="B60" s="655" t="s">
        <v>107</v>
      </c>
      <c r="C60" s="654"/>
      <c r="D60" s="450">
        <f>SUM(D61:D64)</f>
        <v>4888000</v>
      </c>
      <c r="E60" s="380">
        <v>3158900</v>
      </c>
      <c r="F60" s="452">
        <f>SUM(F61:F63)</f>
        <v>5965620</v>
      </c>
      <c r="G60" s="377">
        <f t="shared" si="4"/>
        <v>2806720</v>
      </c>
      <c r="H60" s="362"/>
      <c r="I60" s="362"/>
      <c r="J60" s="366"/>
      <c r="K60" s="365"/>
      <c r="L60" s="366"/>
      <c r="M60" s="362"/>
      <c r="N60" s="362"/>
      <c r="O60" s="368"/>
      <c r="P60" s="202"/>
      <c r="Q60" s="170">
        <f t="shared" si="5"/>
        <v>0</v>
      </c>
      <c r="R60" s="168"/>
      <c r="S60" s="169"/>
      <c r="T60" s="189"/>
      <c r="W60" s="273"/>
      <c r="X60" s="274"/>
      <c r="Y60" s="275"/>
      <c r="Z60" s="276"/>
      <c r="AA60" s="277"/>
      <c r="AB60" s="189"/>
      <c r="AC60" s="189"/>
    </row>
    <row r="61" spans="1:29" ht="15" customHeight="1" x14ac:dyDescent="0.15">
      <c r="A61" s="383"/>
      <c r="B61" s="453"/>
      <c r="C61" s="385" t="s">
        <v>166</v>
      </c>
      <c r="D61" s="379">
        <f>SUM(P61:P61)</f>
        <v>1000000</v>
      </c>
      <c r="E61" s="380">
        <v>0</v>
      </c>
      <c r="F61" s="386">
        <f>SUM(O61)</f>
        <v>2277620</v>
      </c>
      <c r="G61" s="377">
        <f t="shared" si="4"/>
        <v>2277620</v>
      </c>
      <c r="H61" s="362" t="s">
        <v>86</v>
      </c>
      <c r="I61" s="454"/>
      <c r="J61" s="366"/>
      <c r="K61" s="365">
        <v>1000</v>
      </c>
      <c r="L61" s="366" t="s">
        <v>53</v>
      </c>
      <c r="M61" s="367">
        <v>1</v>
      </c>
      <c r="N61" s="362" t="s">
        <v>51</v>
      </c>
      <c r="O61" s="368">
        <v>2277620</v>
      </c>
      <c r="P61" s="202">
        <v>1000000</v>
      </c>
      <c r="Q61" s="170">
        <f t="shared" si="5"/>
        <v>1277620</v>
      </c>
      <c r="R61" s="168"/>
      <c r="S61" s="169"/>
      <c r="T61" s="189"/>
      <c r="V61" s="32" t="s">
        <v>2</v>
      </c>
      <c r="W61" s="273"/>
      <c r="X61" s="274"/>
      <c r="Y61" s="275"/>
      <c r="Z61" s="276"/>
      <c r="AA61" s="277"/>
      <c r="AB61" s="189"/>
      <c r="AC61" s="189"/>
    </row>
    <row r="62" spans="1:29" ht="15" customHeight="1" x14ac:dyDescent="0.15">
      <c r="A62" s="383"/>
      <c r="B62" s="384"/>
      <c r="C62" s="404" t="s">
        <v>163</v>
      </c>
      <c r="D62" s="405">
        <f>SUM(P62)</f>
        <v>1500000</v>
      </c>
      <c r="E62" s="380">
        <v>1942900</v>
      </c>
      <c r="F62" s="386">
        <f>SUM(O62)</f>
        <v>2000000</v>
      </c>
      <c r="G62" s="377">
        <f t="shared" si="4"/>
        <v>57100</v>
      </c>
      <c r="H62" s="285" t="s">
        <v>174</v>
      </c>
      <c r="I62" s="455"/>
      <c r="J62" s="286"/>
      <c r="K62" s="287">
        <v>2000</v>
      </c>
      <c r="L62" s="286" t="s">
        <v>53</v>
      </c>
      <c r="M62" s="435">
        <v>1</v>
      </c>
      <c r="N62" s="285" t="s">
        <v>51</v>
      </c>
      <c r="O62" s="289">
        <v>2000000</v>
      </c>
      <c r="P62" s="202">
        <v>1500000</v>
      </c>
      <c r="Q62" s="170">
        <f t="shared" si="5"/>
        <v>500000</v>
      </c>
      <c r="R62" s="168" t="s">
        <v>39</v>
      </c>
      <c r="S62" s="169"/>
      <c r="V62" s="32" t="s">
        <v>2</v>
      </c>
      <c r="W62" s="273"/>
      <c r="X62" s="274"/>
      <c r="Y62" s="275"/>
      <c r="Z62" s="276"/>
      <c r="AA62" s="277"/>
      <c r="AB62" s="189"/>
      <c r="AC62" s="189"/>
    </row>
    <row r="63" spans="1:29" ht="15" customHeight="1" x14ac:dyDescent="0.15">
      <c r="A63" s="383"/>
      <c r="B63" s="384"/>
      <c r="C63" s="456" t="s">
        <v>28</v>
      </c>
      <c r="D63" s="379">
        <f>SUM(P63:P64)</f>
        <v>2388000</v>
      </c>
      <c r="E63" s="380">
        <v>1216000</v>
      </c>
      <c r="F63" s="386">
        <f>SUM(O63:O64)</f>
        <v>1688000</v>
      </c>
      <c r="G63" s="377">
        <f t="shared" si="4"/>
        <v>472000</v>
      </c>
      <c r="H63" s="430" t="s">
        <v>197</v>
      </c>
      <c r="I63" s="306"/>
      <c r="J63" s="432"/>
      <c r="K63" s="431">
        <v>99</v>
      </c>
      <c r="L63" s="432" t="s">
        <v>53</v>
      </c>
      <c r="M63" s="447">
        <v>12</v>
      </c>
      <c r="N63" s="285" t="s">
        <v>51</v>
      </c>
      <c r="O63" s="307">
        <f>K63*M63*1000</f>
        <v>1188000</v>
      </c>
      <c r="P63" s="202">
        <v>1188000</v>
      </c>
      <c r="Q63" s="170">
        <f t="shared" si="5"/>
        <v>0</v>
      </c>
      <c r="R63" s="168"/>
      <c r="S63" s="169"/>
      <c r="V63" s="32" t="s">
        <v>2</v>
      </c>
      <c r="W63" s="273"/>
      <c r="X63" s="274"/>
      <c r="Y63" s="275"/>
      <c r="Z63" s="276"/>
      <c r="AA63" s="277"/>
      <c r="AB63" s="189"/>
      <c r="AC63" s="189"/>
    </row>
    <row r="64" spans="1:29" ht="15" customHeight="1" x14ac:dyDescent="0.15">
      <c r="A64" s="383"/>
      <c r="B64" s="384"/>
      <c r="C64" s="393"/>
      <c r="D64" s="394"/>
      <c r="E64" s="444"/>
      <c r="F64" s="395"/>
      <c r="G64" s="377">
        <f t="shared" si="4"/>
        <v>0</v>
      </c>
      <c r="H64" s="430" t="s">
        <v>88</v>
      </c>
      <c r="I64" s="430"/>
      <c r="J64" s="432"/>
      <c r="K64" s="431">
        <v>500</v>
      </c>
      <c r="L64" s="432" t="s">
        <v>53</v>
      </c>
      <c r="M64" s="457" t="s">
        <v>229</v>
      </c>
      <c r="N64" s="425" t="s">
        <v>51</v>
      </c>
      <c r="O64" s="307">
        <v>500000</v>
      </c>
      <c r="P64" s="202">
        <v>1200000</v>
      </c>
      <c r="Q64" s="170">
        <f t="shared" si="5"/>
        <v>-700000</v>
      </c>
      <c r="R64" s="168"/>
      <c r="S64" s="169"/>
      <c r="V64" s="32" t="s">
        <v>2</v>
      </c>
      <c r="W64" s="273"/>
      <c r="X64" s="274"/>
      <c r="Y64" s="275"/>
      <c r="Z64" s="276"/>
      <c r="AA64" s="277"/>
      <c r="AB64" s="189"/>
      <c r="AC64" s="189"/>
    </row>
    <row r="65" spans="1:29" ht="15" customHeight="1" x14ac:dyDescent="0.15">
      <c r="A65" s="656" t="s">
        <v>106</v>
      </c>
      <c r="B65" s="657"/>
      <c r="C65" s="641"/>
      <c r="D65" s="458" t="e">
        <f>D66</f>
        <v>#REF!</v>
      </c>
      <c r="E65" s="380">
        <v>2027738452</v>
      </c>
      <c r="F65" s="459">
        <f>F66</f>
        <v>2418642000</v>
      </c>
      <c r="G65" s="377">
        <f t="shared" si="4"/>
        <v>390903548</v>
      </c>
      <c r="H65" s="285"/>
      <c r="I65" s="285"/>
      <c r="J65" s="651"/>
      <c r="K65" s="651"/>
      <c r="L65" s="286"/>
      <c r="M65" s="285"/>
      <c r="N65" s="285"/>
      <c r="O65" s="460"/>
      <c r="P65" s="202"/>
      <c r="Q65" s="170">
        <f t="shared" si="5"/>
        <v>0</v>
      </c>
      <c r="R65" s="168"/>
      <c r="S65" s="169"/>
      <c r="W65" s="273"/>
      <c r="X65" s="274"/>
      <c r="Y65" s="275"/>
      <c r="Z65" s="276"/>
      <c r="AA65" s="277"/>
      <c r="AB65" s="189"/>
      <c r="AC65" s="189"/>
    </row>
    <row r="66" spans="1:29" ht="15" customHeight="1" x14ac:dyDescent="0.15">
      <c r="A66" s="383"/>
      <c r="B66" s="640" t="s">
        <v>101</v>
      </c>
      <c r="C66" s="641"/>
      <c r="D66" s="458" t="e">
        <f>SUM(D67:D170)</f>
        <v>#REF!</v>
      </c>
      <c r="E66" s="380">
        <v>2027738452</v>
      </c>
      <c r="F66" s="459">
        <f>SUM(F67,F96,F132,F169)</f>
        <v>2418642000</v>
      </c>
      <c r="G66" s="377">
        <f t="shared" si="4"/>
        <v>390903548</v>
      </c>
      <c r="H66" s="285"/>
      <c r="I66" s="285"/>
      <c r="J66" s="651"/>
      <c r="K66" s="651"/>
      <c r="L66" s="286"/>
      <c r="M66" s="285"/>
      <c r="N66" s="285"/>
      <c r="O66" s="460"/>
      <c r="P66" s="202"/>
      <c r="Q66" s="170">
        <f t="shared" si="5"/>
        <v>0</v>
      </c>
      <c r="R66" s="168"/>
      <c r="S66" s="169"/>
      <c r="W66" s="273"/>
      <c r="X66" s="274"/>
      <c r="Y66" s="275"/>
      <c r="Z66" s="276"/>
      <c r="AA66" s="277"/>
      <c r="AB66" s="189"/>
      <c r="AC66" s="189"/>
    </row>
    <row r="67" spans="1:29" ht="15" customHeight="1" x14ac:dyDescent="0.15">
      <c r="A67" s="383"/>
      <c r="B67" s="384"/>
      <c r="C67" s="385" t="s">
        <v>278</v>
      </c>
      <c r="D67" s="458" t="e">
        <f>SUM(P67+P70+P87+#REF!+#REF!+#REF!+#REF!+#REF!+#REF!+#REF!+#REF!+#REF!+#REF!)</f>
        <v>#REF!</v>
      </c>
      <c r="E67" s="380">
        <v>97455000</v>
      </c>
      <c r="F67" s="386">
        <f>SUM(O67,O69,O72,O76,O79,O83,O85,O91)</f>
        <v>69586000</v>
      </c>
      <c r="G67" s="377">
        <f t="shared" si="4"/>
        <v>-27869000</v>
      </c>
      <c r="H67" s="370" t="s">
        <v>251</v>
      </c>
      <c r="I67" s="407"/>
      <c r="J67" s="300"/>
      <c r="K67" s="407"/>
      <c r="L67" s="300"/>
      <c r="M67" s="295"/>
      <c r="N67" s="293"/>
      <c r="O67" s="296">
        <v>20000000</v>
      </c>
      <c r="P67" s="206">
        <f>SUM(P68:P69)</f>
        <v>1776000</v>
      </c>
      <c r="Q67" s="170">
        <f t="shared" si="5"/>
        <v>18224000</v>
      </c>
      <c r="R67" s="168"/>
      <c r="S67" s="169"/>
      <c r="W67" s="273"/>
      <c r="X67" s="274"/>
      <c r="Y67" s="275"/>
      <c r="Z67" s="276"/>
      <c r="AA67" s="277"/>
      <c r="AB67" s="189"/>
      <c r="AC67" s="189"/>
    </row>
    <row r="68" spans="1:29" ht="15" customHeight="1" x14ac:dyDescent="0.15">
      <c r="A68" s="383"/>
      <c r="B68" s="384"/>
      <c r="C68" s="393"/>
      <c r="D68" s="461"/>
      <c r="E68" s="630"/>
      <c r="F68" s="395"/>
      <c r="G68" s="690"/>
      <c r="H68" s="293" t="s">
        <v>252</v>
      </c>
      <c r="I68" s="407"/>
      <c r="J68" s="300"/>
      <c r="K68" s="407"/>
      <c r="L68" s="300"/>
      <c r="M68" s="295"/>
      <c r="N68" s="293"/>
      <c r="O68" s="462">
        <v>20000000</v>
      </c>
      <c r="P68" s="202">
        <v>750000</v>
      </c>
      <c r="Q68" s="170">
        <f t="shared" si="5"/>
        <v>19250000</v>
      </c>
      <c r="R68" s="168"/>
      <c r="S68" s="169"/>
      <c r="W68" s="273"/>
      <c r="X68" s="274"/>
      <c r="Y68" s="275"/>
      <c r="Z68" s="276"/>
      <c r="AA68" s="277"/>
      <c r="AB68" s="189"/>
      <c r="AC68" s="189"/>
    </row>
    <row r="69" spans="1:29" ht="15" customHeight="1" x14ac:dyDescent="0.15">
      <c r="A69" s="383"/>
      <c r="B69" s="384"/>
      <c r="C69" s="393"/>
      <c r="D69" s="461"/>
      <c r="E69" s="631"/>
      <c r="F69" s="395"/>
      <c r="G69" s="691"/>
      <c r="H69" s="370" t="s">
        <v>316</v>
      </c>
      <c r="I69" s="407"/>
      <c r="J69" s="300"/>
      <c r="K69" s="407"/>
      <c r="L69" s="300"/>
      <c r="M69" s="295"/>
      <c r="N69" s="293"/>
      <c r="O69" s="296">
        <v>6200000</v>
      </c>
      <c r="P69" s="202">
        <v>1026000</v>
      </c>
      <c r="Q69" s="170">
        <f t="shared" si="5"/>
        <v>5174000</v>
      </c>
      <c r="R69" s="168"/>
      <c r="S69" s="169"/>
      <c r="W69" s="273"/>
      <c r="X69" s="274"/>
      <c r="Y69" s="275"/>
      <c r="Z69" s="276"/>
      <c r="AA69" s="277"/>
      <c r="AB69" s="189"/>
      <c r="AC69" s="189"/>
    </row>
    <row r="70" spans="1:29" ht="15" customHeight="1" x14ac:dyDescent="0.15">
      <c r="A70" s="383"/>
      <c r="B70" s="384"/>
      <c r="C70" s="393"/>
      <c r="D70" s="461"/>
      <c r="E70" s="631"/>
      <c r="F70" s="395"/>
      <c r="G70" s="691"/>
      <c r="H70" s="293" t="s">
        <v>317</v>
      </c>
      <c r="I70" s="342"/>
      <c r="J70" s="300"/>
      <c r="K70" s="407">
        <v>1300</v>
      </c>
      <c r="L70" s="300" t="s">
        <v>318</v>
      </c>
      <c r="M70" s="295" t="s">
        <v>319</v>
      </c>
      <c r="N70" s="293"/>
      <c r="O70" s="462">
        <v>2600000</v>
      </c>
      <c r="P70" s="206">
        <f>SUM(P71:P73)</f>
        <v>4560000</v>
      </c>
      <c r="Q70" s="170">
        <f t="shared" si="5"/>
        <v>-1960000</v>
      </c>
      <c r="R70" s="168"/>
      <c r="S70" s="169"/>
      <c r="W70" s="273"/>
      <c r="X70" s="274"/>
      <c r="Y70" s="275"/>
      <c r="Z70" s="276"/>
      <c r="AA70" s="277"/>
      <c r="AB70" s="189"/>
      <c r="AC70" s="189"/>
    </row>
    <row r="71" spans="1:29" ht="15" customHeight="1" x14ac:dyDescent="0.15">
      <c r="A71" s="383"/>
      <c r="B71" s="384"/>
      <c r="C71" s="393"/>
      <c r="D71" s="461"/>
      <c r="E71" s="631"/>
      <c r="F71" s="395"/>
      <c r="G71" s="691"/>
      <c r="H71" s="293" t="s">
        <v>320</v>
      </c>
      <c r="I71" s="407"/>
      <c r="J71" s="300"/>
      <c r="K71" s="407">
        <v>1800</v>
      </c>
      <c r="L71" s="300" t="s">
        <v>318</v>
      </c>
      <c r="M71" s="344" t="s">
        <v>321</v>
      </c>
      <c r="N71" s="293"/>
      <c r="O71" s="462">
        <v>3600000</v>
      </c>
      <c r="P71" s="202">
        <v>2880000</v>
      </c>
      <c r="Q71" s="170">
        <f t="shared" si="5"/>
        <v>720000</v>
      </c>
      <c r="R71" s="688" t="s">
        <v>13</v>
      </c>
      <c r="S71" s="169"/>
      <c r="W71" s="273"/>
      <c r="X71" s="274"/>
      <c r="Y71" s="275"/>
      <c r="Z71" s="276"/>
      <c r="AA71" s="277"/>
      <c r="AB71" s="189"/>
      <c r="AC71" s="189"/>
    </row>
    <row r="72" spans="1:29" ht="15" customHeight="1" x14ac:dyDescent="0.15">
      <c r="A72" s="383"/>
      <c r="B72" s="384"/>
      <c r="C72" s="393"/>
      <c r="D72" s="461"/>
      <c r="E72" s="631"/>
      <c r="F72" s="395"/>
      <c r="G72" s="691"/>
      <c r="H72" s="370" t="s">
        <v>255</v>
      </c>
      <c r="I72" s="407"/>
      <c r="J72" s="300"/>
      <c r="K72" s="344"/>
      <c r="L72" s="300"/>
      <c r="M72" s="295"/>
      <c r="N72" s="293"/>
      <c r="O72" s="463">
        <f>SUM(O73:O75)</f>
        <v>5000000</v>
      </c>
      <c r="P72" s="202">
        <v>1200000</v>
      </c>
      <c r="Q72" s="170">
        <f t="shared" si="5"/>
        <v>3800000</v>
      </c>
      <c r="R72" s="689"/>
      <c r="S72" s="169"/>
      <c r="W72" s="273"/>
      <c r="X72" s="274"/>
      <c r="Y72" s="275"/>
      <c r="Z72" s="276"/>
      <c r="AA72" s="277"/>
      <c r="AB72" s="189"/>
      <c r="AC72" s="189"/>
    </row>
    <row r="73" spans="1:29" ht="15" customHeight="1" x14ac:dyDescent="0.15">
      <c r="A73" s="383"/>
      <c r="B73" s="384"/>
      <c r="C73" s="393"/>
      <c r="D73" s="461"/>
      <c r="E73" s="631"/>
      <c r="F73" s="395"/>
      <c r="G73" s="691"/>
      <c r="H73" s="293" t="s">
        <v>253</v>
      </c>
      <c r="I73" s="407"/>
      <c r="J73" s="300"/>
      <c r="K73" s="407">
        <v>1000</v>
      </c>
      <c r="L73" s="300" t="s">
        <v>254</v>
      </c>
      <c r="M73" s="295">
        <v>3</v>
      </c>
      <c r="N73" s="293"/>
      <c r="O73" s="462">
        <f t="shared" ref="O73" si="6">K73*M73*1000</f>
        <v>3000000</v>
      </c>
      <c r="P73" s="202">
        <v>480000</v>
      </c>
      <c r="Q73" s="170">
        <f t="shared" si="5"/>
        <v>2520000</v>
      </c>
      <c r="R73" s="168" t="s">
        <v>7</v>
      </c>
      <c r="S73" s="169"/>
      <c r="W73" s="273"/>
      <c r="X73" s="274"/>
      <c r="Y73" s="275"/>
      <c r="Z73" s="276"/>
      <c r="AA73" s="277"/>
      <c r="AB73" s="189"/>
      <c r="AC73" s="189"/>
    </row>
    <row r="74" spans="1:29" ht="15" customHeight="1" x14ac:dyDescent="0.15">
      <c r="A74" s="383"/>
      <c r="B74" s="384"/>
      <c r="C74" s="393"/>
      <c r="D74" s="461"/>
      <c r="E74" s="631"/>
      <c r="F74" s="395"/>
      <c r="G74" s="691"/>
      <c r="H74" s="293" t="s">
        <v>252</v>
      </c>
      <c r="I74" s="407"/>
      <c r="J74" s="300"/>
      <c r="K74" s="407">
        <v>150</v>
      </c>
      <c r="L74" s="300" t="s">
        <v>254</v>
      </c>
      <c r="M74" s="295">
        <v>3</v>
      </c>
      <c r="N74" s="293"/>
      <c r="O74" s="462">
        <v>500000</v>
      </c>
      <c r="P74" s="202"/>
      <c r="Q74" s="170"/>
      <c r="R74" s="168"/>
      <c r="S74" s="169"/>
      <c r="W74" s="273"/>
      <c r="X74" s="274"/>
      <c r="Y74" s="275"/>
      <c r="Z74" s="276"/>
      <c r="AA74" s="277"/>
      <c r="AB74" s="189"/>
      <c r="AC74" s="189"/>
    </row>
    <row r="75" spans="1:29" ht="15" customHeight="1" x14ac:dyDescent="0.15">
      <c r="A75" s="383"/>
      <c r="B75" s="384"/>
      <c r="C75" s="393"/>
      <c r="D75" s="461"/>
      <c r="E75" s="631"/>
      <c r="F75" s="395"/>
      <c r="G75" s="691"/>
      <c r="H75" s="293" t="s">
        <v>256</v>
      </c>
      <c r="I75" s="464">
        <v>100</v>
      </c>
      <c r="J75" s="300" t="s">
        <v>257</v>
      </c>
      <c r="K75" s="344">
        <v>5</v>
      </c>
      <c r="L75" s="300" t="s">
        <v>254</v>
      </c>
      <c r="M75" s="295">
        <v>3</v>
      </c>
      <c r="N75" s="293"/>
      <c r="O75" s="462">
        <f>SUM(I75*K75*M75*1000)</f>
        <v>1500000</v>
      </c>
      <c r="P75" s="202"/>
      <c r="Q75" s="170"/>
      <c r="R75" s="168" t="s">
        <v>31</v>
      </c>
      <c r="S75" s="169"/>
      <c r="W75" s="273"/>
      <c r="X75" s="274"/>
      <c r="Y75" s="275"/>
      <c r="Z75" s="276"/>
      <c r="AA75" s="277"/>
      <c r="AB75" s="189"/>
      <c r="AC75" s="189"/>
    </row>
    <row r="76" spans="1:29" ht="15" customHeight="1" x14ac:dyDescent="0.15">
      <c r="A76" s="383"/>
      <c r="B76" s="384"/>
      <c r="C76" s="393"/>
      <c r="D76" s="461"/>
      <c r="E76" s="631"/>
      <c r="F76" s="395"/>
      <c r="G76" s="691"/>
      <c r="H76" s="370" t="s">
        <v>258</v>
      </c>
      <c r="I76" s="407"/>
      <c r="J76" s="300"/>
      <c r="K76" s="344"/>
      <c r="L76" s="300"/>
      <c r="M76" s="295"/>
      <c r="N76" s="293"/>
      <c r="O76" s="296">
        <f>SUM(O77:O78)</f>
        <v>16500000</v>
      </c>
      <c r="P76" s="202"/>
      <c r="Q76" s="170"/>
      <c r="R76" s="168"/>
      <c r="S76" s="169"/>
      <c r="W76" s="273"/>
      <c r="X76" s="274"/>
      <c r="Y76" s="275"/>
      <c r="Z76" s="276"/>
      <c r="AA76" s="277"/>
      <c r="AB76" s="189"/>
      <c r="AC76" s="189"/>
    </row>
    <row r="77" spans="1:29" ht="15" customHeight="1" x14ac:dyDescent="0.15">
      <c r="A77" s="383"/>
      <c r="B77" s="384"/>
      <c r="C77" s="393"/>
      <c r="D77" s="461"/>
      <c r="E77" s="631"/>
      <c r="F77" s="395"/>
      <c r="G77" s="691"/>
      <c r="H77" s="465" t="s">
        <v>259</v>
      </c>
      <c r="I77" s="407"/>
      <c r="J77" s="300"/>
      <c r="K77" s="407">
        <v>1000</v>
      </c>
      <c r="L77" s="300" t="s">
        <v>254</v>
      </c>
      <c r="M77" s="295">
        <v>15</v>
      </c>
      <c r="N77" s="293"/>
      <c r="O77" s="462">
        <f t="shared" ref="O77:O78" si="7">K77*M77*1000</f>
        <v>15000000</v>
      </c>
      <c r="P77" s="202"/>
      <c r="Q77" s="170"/>
      <c r="R77" s="168"/>
      <c r="S77" s="169"/>
      <c r="W77" s="273"/>
      <c r="X77" s="274"/>
      <c r="Y77" s="275"/>
      <c r="Z77" s="276"/>
      <c r="AA77" s="277"/>
      <c r="AB77" s="189"/>
      <c r="AC77" s="189"/>
    </row>
    <row r="78" spans="1:29" ht="15" customHeight="1" x14ac:dyDescent="0.15">
      <c r="A78" s="383"/>
      <c r="B78" s="384"/>
      <c r="C78" s="393"/>
      <c r="D78" s="461"/>
      <c r="E78" s="631"/>
      <c r="F78" s="395"/>
      <c r="G78" s="691"/>
      <c r="H78" s="465" t="s">
        <v>252</v>
      </c>
      <c r="I78" s="407"/>
      <c r="J78" s="300"/>
      <c r="K78" s="407">
        <v>100</v>
      </c>
      <c r="L78" s="300" t="s">
        <v>257</v>
      </c>
      <c r="M78" s="295">
        <v>15</v>
      </c>
      <c r="N78" s="293"/>
      <c r="O78" s="462">
        <f t="shared" si="7"/>
        <v>1500000</v>
      </c>
      <c r="P78" s="202"/>
      <c r="Q78" s="170"/>
      <c r="R78" s="168"/>
      <c r="S78" s="169"/>
      <c r="W78" s="273"/>
      <c r="X78" s="274"/>
      <c r="Y78" s="275"/>
      <c r="Z78" s="276"/>
      <c r="AA78" s="277"/>
      <c r="AB78" s="189"/>
      <c r="AC78" s="189"/>
    </row>
    <row r="79" spans="1:29" ht="15" customHeight="1" x14ac:dyDescent="0.15">
      <c r="A79" s="383"/>
      <c r="B79" s="384"/>
      <c r="C79" s="393"/>
      <c r="D79" s="461"/>
      <c r="E79" s="631"/>
      <c r="F79" s="395"/>
      <c r="G79" s="691"/>
      <c r="H79" s="370" t="s">
        <v>260</v>
      </c>
      <c r="I79" s="407"/>
      <c r="J79" s="300"/>
      <c r="K79" s="344"/>
      <c r="L79" s="300"/>
      <c r="M79" s="295"/>
      <c r="N79" s="293"/>
      <c r="O79" s="296">
        <f>SUM(O80:O82)</f>
        <v>11000000</v>
      </c>
      <c r="P79" s="202"/>
      <c r="Q79" s="170"/>
      <c r="R79" s="168"/>
      <c r="S79" s="169"/>
      <c r="W79" s="273"/>
      <c r="X79" s="274"/>
      <c r="Y79" s="275"/>
      <c r="Z79" s="276"/>
      <c r="AA79" s="277"/>
      <c r="AB79" s="189"/>
      <c r="AC79" s="189"/>
    </row>
    <row r="80" spans="1:29" ht="15" customHeight="1" x14ac:dyDescent="0.15">
      <c r="A80" s="383"/>
      <c r="B80" s="384"/>
      <c r="C80" s="393"/>
      <c r="D80" s="461"/>
      <c r="E80" s="631"/>
      <c r="F80" s="395"/>
      <c r="G80" s="691"/>
      <c r="H80" s="465" t="s">
        <v>261</v>
      </c>
      <c r="I80" s="407"/>
      <c r="J80" s="300"/>
      <c r="K80" s="407">
        <v>800</v>
      </c>
      <c r="L80" s="300" t="s">
        <v>254</v>
      </c>
      <c r="M80" s="295">
        <v>10</v>
      </c>
      <c r="N80" s="293"/>
      <c r="O80" s="462">
        <f t="shared" ref="O80:O82" si="8">K80*M80*1000</f>
        <v>8000000</v>
      </c>
      <c r="P80" s="202"/>
      <c r="Q80" s="170"/>
      <c r="R80" s="168"/>
      <c r="S80" s="169"/>
      <c r="W80" s="273"/>
      <c r="X80" s="274"/>
      <c r="Y80" s="275"/>
      <c r="Z80" s="276"/>
      <c r="AA80" s="277"/>
      <c r="AB80" s="189"/>
      <c r="AC80" s="189"/>
    </row>
    <row r="81" spans="1:29" ht="15" customHeight="1" x14ac:dyDescent="0.15">
      <c r="A81" s="383"/>
      <c r="B81" s="384"/>
      <c r="C81" s="393"/>
      <c r="D81" s="461"/>
      <c r="E81" s="631"/>
      <c r="F81" s="395"/>
      <c r="G81" s="691"/>
      <c r="H81" s="465" t="s">
        <v>262</v>
      </c>
      <c r="I81" s="407"/>
      <c r="J81" s="300"/>
      <c r="K81" s="407">
        <v>2000</v>
      </c>
      <c r="L81" s="300" t="s">
        <v>254</v>
      </c>
      <c r="M81" s="295">
        <v>1</v>
      </c>
      <c r="N81" s="293"/>
      <c r="O81" s="462">
        <f t="shared" si="8"/>
        <v>2000000</v>
      </c>
      <c r="P81" s="202"/>
      <c r="Q81" s="170"/>
      <c r="R81" s="168"/>
      <c r="S81" s="169"/>
      <c r="W81" s="273"/>
      <c r="X81" s="274"/>
      <c r="Y81" s="275"/>
      <c r="Z81" s="276"/>
      <c r="AA81" s="277"/>
      <c r="AB81" s="189"/>
      <c r="AC81" s="189"/>
    </row>
    <row r="82" spans="1:29" ht="15" customHeight="1" x14ac:dyDescent="0.15">
      <c r="A82" s="383"/>
      <c r="B82" s="384"/>
      <c r="C82" s="393"/>
      <c r="D82" s="461"/>
      <c r="E82" s="631"/>
      <c r="F82" s="395"/>
      <c r="G82" s="691"/>
      <c r="H82" s="465" t="s">
        <v>252</v>
      </c>
      <c r="I82" s="407"/>
      <c r="J82" s="300"/>
      <c r="K82" s="407">
        <v>100</v>
      </c>
      <c r="L82" s="300" t="s">
        <v>254</v>
      </c>
      <c r="M82" s="295">
        <v>10</v>
      </c>
      <c r="N82" s="293"/>
      <c r="O82" s="462">
        <f t="shared" si="8"/>
        <v>1000000</v>
      </c>
      <c r="P82" s="202"/>
      <c r="Q82" s="170"/>
      <c r="R82" s="168"/>
      <c r="S82" s="169"/>
      <c r="W82" s="273"/>
      <c r="X82" s="274"/>
      <c r="Y82" s="275"/>
      <c r="Z82" s="276"/>
      <c r="AA82" s="277"/>
      <c r="AB82" s="189"/>
      <c r="AC82" s="189"/>
    </row>
    <row r="83" spans="1:29" ht="15" customHeight="1" x14ac:dyDescent="0.15">
      <c r="A83" s="383"/>
      <c r="B83" s="384"/>
      <c r="C83" s="393"/>
      <c r="D83" s="461"/>
      <c r="E83" s="631"/>
      <c r="F83" s="395"/>
      <c r="G83" s="691"/>
      <c r="H83" s="466" t="s">
        <v>263</v>
      </c>
      <c r="I83" s="467"/>
      <c r="J83" s="467"/>
      <c r="K83" s="467"/>
      <c r="L83" s="467"/>
      <c r="M83" s="467"/>
      <c r="N83" s="467"/>
      <c r="O83" s="468">
        <f>SUM(O84)</f>
        <v>480000</v>
      </c>
      <c r="P83" s="202"/>
      <c r="Q83" s="170"/>
      <c r="R83" s="168"/>
      <c r="S83" s="169"/>
      <c r="W83" s="273"/>
      <c r="X83" s="274"/>
      <c r="Y83" s="275"/>
      <c r="Z83" s="276"/>
      <c r="AA83" s="277"/>
      <c r="AB83" s="189"/>
      <c r="AC83" s="189"/>
    </row>
    <row r="84" spans="1:29" ht="15" customHeight="1" x14ac:dyDescent="0.15">
      <c r="A84" s="383"/>
      <c r="B84" s="384"/>
      <c r="C84" s="393"/>
      <c r="D84" s="461"/>
      <c r="E84" s="631"/>
      <c r="F84" s="395"/>
      <c r="G84" s="691"/>
      <c r="H84" s="354" t="s">
        <v>264</v>
      </c>
      <c r="I84" s="469"/>
      <c r="J84" s="469"/>
      <c r="K84" s="355">
        <v>120</v>
      </c>
      <c r="L84" s="356" t="s">
        <v>265</v>
      </c>
      <c r="M84" s="295">
        <v>4</v>
      </c>
      <c r="N84" s="293" t="s">
        <v>266</v>
      </c>
      <c r="O84" s="299">
        <f>(K84*M84)*1000</f>
        <v>480000</v>
      </c>
      <c r="P84" s="202"/>
      <c r="Q84" s="170"/>
      <c r="R84" s="168"/>
      <c r="S84" s="169"/>
      <c r="W84" s="273"/>
      <c r="X84" s="274"/>
      <c r="Y84" s="275"/>
      <c r="Z84" s="276"/>
      <c r="AA84" s="277"/>
      <c r="AB84" s="189"/>
      <c r="AC84" s="189"/>
    </row>
    <row r="85" spans="1:29" ht="15" customHeight="1" x14ac:dyDescent="0.15">
      <c r="A85" s="383"/>
      <c r="B85" s="384"/>
      <c r="C85" s="393"/>
      <c r="D85" s="461"/>
      <c r="E85" s="631"/>
      <c r="F85" s="395"/>
      <c r="G85" s="691"/>
      <c r="H85" s="370" t="s">
        <v>267</v>
      </c>
      <c r="I85" s="293"/>
      <c r="J85" s="293"/>
      <c r="K85" s="293"/>
      <c r="L85" s="293"/>
      <c r="M85" s="293"/>
      <c r="N85" s="293"/>
      <c r="O85" s="297">
        <f>SUM(O86:O90)</f>
        <v>5357000</v>
      </c>
      <c r="P85" s="202"/>
      <c r="Q85" s="170"/>
      <c r="R85" s="168"/>
      <c r="S85" s="169"/>
      <c r="W85" s="273"/>
      <c r="X85" s="274"/>
      <c r="Y85" s="275"/>
      <c r="Z85" s="276"/>
      <c r="AA85" s="277"/>
      <c r="AB85" s="189"/>
      <c r="AC85" s="189"/>
    </row>
    <row r="86" spans="1:29" ht="15" customHeight="1" x14ac:dyDescent="0.15">
      <c r="A86" s="383"/>
      <c r="B86" s="384"/>
      <c r="C86" s="393"/>
      <c r="D86" s="461"/>
      <c r="E86" s="631"/>
      <c r="F86" s="395"/>
      <c r="G86" s="691"/>
      <c r="H86" s="293" t="s">
        <v>268</v>
      </c>
      <c r="I86" s="293"/>
      <c r="J86" s="293"/>
      <c r="K86" s="294">
        <v>4400</v>
      </c>
      <c r="L86" s="300" t="s">
        <v>254</v>
      </c>
      <c r="M86" s="295">
        <v>1</v>
      </c>
      <c r="N86" s="293" t="s">
        <v>266</v>
      </c>
      <c r="O86" s="299">
        <f t="shared" ref="O86:O90" si="9">(K86*M86)*1000</f>
        <v>4400000</v>
      </c>
      <c r="P86" s="202">
        <v>3872000</v>
      </c>
      <c r="Q86" s="170">
        <f>SUM(O86-P86)</f>
        <v>528000</v>
      </c>
      <c r="R86" s="168"/>
      <c r="S86" s="169"/>
      <c r="W86" s="273"/>
      <c r="X86" s="274"/>
      <c r="Y86" s="275"/>
      <c r="Z86" s="276"/>
      <c r="AA86" s="277"/>
      <c r="AB86" s="189"/>
      <c r="AC86" s="189"/>
    </row>
    <row r="87" spans="1:29" ht="15" customHeight="1" x14ac:dyDescent="0.15">
      <c r="A87" s="383"/>
      <c r="B87" s="384"/>
      <c r="C87" s="393"/>
      <c r="D87" s="461"/>
      <c r="E87" s="631"/>
      <c r="F87" s="395"/>
      <c r="G87" s="691"/>
      <c r="H87" s="293" t="s">
        <v>269</v>
      </c>
      <c r="I87" s="293"/>
      <c r="J87" s="293"/>
      <c r="K87" s="294">
        <v>550</v>
      </c>
      <c r="L87" s="300" t="s">
        <v>254</v>
      </c>
      <c r="M87" s="295">
        <v>1</v>
      </c>
      <c r="N87" s="293" t="s">
        <v>266</v>
      </c>
      <c r="O87" s="299">
        <f t="shared" si="9"/>
        <v>550000</v>
      </c>
      <c r="P87" s="202" t="e">
        <f>SUM(#REF!)</f>
        <v>#REF!</v>
      </c>
      <c r="Q87" s="170" t="e">
        <f>SUM(O87-P87)</f>
        <v>#REF!</v>
      </c>
      <c r="R87" s="168"/>
      <c r="S87" s="169"/>
      <c r="W87" s="273"/>
      <c r="X87" s="274"/>
      <c r="Y87" s="275"/>
      <c r="Z87" s="276"/>
      <c r="AA87" s="277"/>
      <c r="AB87" s="189"/>
      <c r="AC87" s="189"/>
    </row>
    <row r="88" spans="1:29" ht="15" customHeight="1" x14ac:dyDescent="0.15">
      <c r="A88" s="383"/>
      <c r="B88" s="384"/>
      <c r="C88" s="393"/>
      <c r="D88" s="461"/>
      <c r="E88" s="631"/>
      <c r="F88" s="395"/>
      <c r="G88" s="691"/>
      <c r="H88" s="293" t="s">
        <v>270</v>
      </c>
      <c r="I88" s="293"/>
      <c r="J88" s="293"/>
      <c r="K88" s="294">
        <v>33</v>
      </c>
      <c r="L88" s="300" t="s">
        <v>254</v>
      </c>
      <c r="M88" s="295">
        <v>1</v>
      </c>
      <c r="N88" s="293" t="s">
        <v>266</v>
      </c>
      <c r="O88" s="299">
        <f t="shared" si="9"/>
        <v>33000</v>
      </c>
      <c r="P88" s="202"/>
      <c r="Q88" s="170"/>
      <c r="R88" s="168"/>
      <c r="S88" s="169"/>
      <c r="W88" s="273"/>
      <c r="X88" s="274"/>
      <c r="Y88" s="275"/>
      <c r="Z88" s="276"/>
      <c r="AA88" s="277"/>
      <c r="AB88" s="189"/>
      <c r="AC88" s="189"/>
    </row>
    <row r="89" spans="1:29" ht="15" customHeight="1" x14ac:dyDescent="0.15">
      <c r="A89" s="383"/>
      <c r="B89" s="384"/>
      <c r="C89" s="393"/>
      <c r="D89" s="461"/>
      <c r="E89" s="631"/>
      <c r="F89" s="395"/>
      <c r="G89" s="691"/>
      <c r="H89" s="293" t="s">
        <v>271</v>
      </c>
      <c r="I89" s="293"/>
      <c r="J89" s="293"/>
      <c r="K89" s="294">
        <v>110</v>
      </c>
      <c r="L89" s="300"/>
      <c r="M89" s="295">
        <v>1</v>
      </c>
      <c r="N89" s="293"/>
      <c r="O89" s="299">
        <f t="shared" si="9"/>
        <v>110000</v>
      </c>
      <c r="P89" s="202"/>
      <c r="Q89" s="170"/>
      <c r="R89" s="168"/>
      <c r="S89" s="169"/>
      <c r="W89" s="273"/>
      <c r="X89" s="274"/>
      <c r="Y89" s="275"/>
      <c r="Z89" s="276"/>
      <c r="AA89" s="277"/>
      <c r="AB89" s="189"/>
      <c r="AC89" s="189"/>
    </row>
    <row r="90" spans="1:29" ht="15" customHeight="1" x14ac:dyDescent="0.15">
      <c r="A90" s="383"/>
      <c r="B90" s="384"/>
      <c r="C90" s="393"/>
      <c r="D90" s="461"/>
      <c r="E90" s="631"/>
      <c r="F90" s="395"/>
      <c r="G90" s="691"/>
      <c r="H90" s="293" t="s">
        <v>272</v>
      </c>
      <c r="I90" s="293"/>
      <c r="J90" s="293"/>
      <c r="K90" s="294">
        <v>264</v>
      </c>
      <c r="L90" s="300" t="s">
        <v>257</v>
      </c>
      <c r="M90" s="295">
        <v>1</v>
      </c>
      <c r="N90" s="293" t="s">
        <v>266</v>
      </c>
      <c r="O90" s="299">
        <f t="shared" si="9"/>
        <v>264000</v>
      </c>
      <c r="P90" s="202"/>
      <c r="Q90" s="170"/>
      <c r="R90" s="168"/>
      <c r="S90" s="169"/>
      <c r="W90" s="273"/>
      <c r="X90" s="274"/>
      <c r="Y90" s="275"/>
      <c r="Z90" s="276"/>
      <c r="AA90" s="277"/>
      <c r="AB90" s="189"/>
      <c r="AC90" s="189"/>
    </row>
    <row r="91" spans="1:29" ht="15" customHeight="1" x14ac:dyDescent="0.15">
      <c r="A91" s="383"/>
      <c r="B91" s="384"/>
      <c r="C91" s="393"/>
      <c r="D91" s="461"/>
      <c r="E91" s="631"/>
      <c r="F91" s="395"/>
      <c r="G91" s="691"/>
      <c r="H91" s="370" t="s">
        <v>273</v>
      </c>
      <c r="I91" s="293"/>
      <c r="J91" s="293"/>
      <c r="K91" s="294"/>
      <c r="L91" s="293"/>
      <c r="M91" s="293"/>
      <c r="N91" s="293"/>
      <c r="O91" s="297">
        <f>SUM(O92:O95)</f>
        <v>5049000</v>
      </c>
      <c r="P91" s="202"/>
      <c r="Q91" s="170"/>
      <c r="R91" s="168"/>
      <c r="S91" s="169"/>
      <c r="W91" s="273"/>
      <c r="X91" s="274"/>
      <c r="Y91" s="275"/>
      <c r="Z91" s="276"/>
      <c r="AA91" s="277"/>
      <c r="AB91" s="189"/>
      <c r="AC91" s="189"/>
    </row>
    <row r="92" spans="1:29" ht="15" customHeight="1" x14ac:dyDescent="0.15">
      <c r="A92" s="383"/>
      <c r="B92" s="384"/>
      <c r="C92" s="393"/>
      <c r="D92" s="461"/>
      <c r="E92" s="631"/>
      <c r="F92" s="395"/>
      <c r="G92" s="691"/>
      <c r="H92" s="293" t="s">
        <v>274</v>
      </c>
      <c r="I92" s="293"/>
      <c r="J92" s="293"/>
      <c r="K92" s="294">
        <v>3300</v>
      </c>
      <c r="L92" s="300" t="s">
        <v>254</v>
      </c>
      <c r="M92" s="295">
        <v>1</v>
      </c>
      <c r="N92" s="293" t="s">
        <v>266</v>
      </c>
      <c r="O92" s="299">
        <f t="shared" ref="O92:O95" si="10">(K92*M92)*1000</f>
        <v>3300000</v>
      </c>
      <c r="P92" s="202"/>
      <c r="Q92" s="170"/>
      <c r="R92" s="168"/>
      <c r="S92" s="169"/>
      <c r="W92" s="273"/>
      <c r="X92" s="274"/>
      <c r="Y92" s="275"/>
      <c r="Z92" s="276"/>
      <c r="AA92" s="277"/>
      <c r="AB92" s="189"/>
      <c r="AC92" s="189"/>
    </row>
    <row r="93" spans="1:29" ht="15" customHeight="1" x14ac:dyDescent="0.15">
      <c r="A93" s="383"/>
      <c r="B93" s="384"/>
      <c r="C93" s="393"/>
      <c r="D93" s="461"/>
      <c r="E93" s="631"/>
      <c r="F93" s="395"/>
      <c r="G93" s="691"/>
      <c r="H93" s="293" t="s">
        <v>275</v>
      </c>
      <c r="I93" s="293"/>
      <c r="J93" s="293"/>
      <c r="K93" s="294">
        <v>88</v>
      </c>
      <c r="L93" s="300" t="s">
        <v>254</v>
      </c>
      <c r="M93" s="295">
        <v>12</v>
      </c>
      <c r="N93" s="293" t="s">
        <v>266</v>
      </c>
      <c r="O93" s="299">
        <f t="shared" si="10"/>
        <v>1056000</v>
      </c>
      <c r="P93" s="202"/>
      <c r="Q93" s="170"/>
      <c r="R93" s="168"/>
      <c r="S93" s="169"/>
      <c r="W93" s="273"/>
      <c r="X93" s="274"/>
      <c r="Y93" s="275"/>
      <c r="Z93" s="276"/>
      <c r="AA93" s="277"/>
      <c r="AB93" s="189"/>
      <c r="AC93" s="189"/>
    </row>
    <row r="94" spans="1:29" ht="15" customHeight="1" x14ac:dyDescent="0.15">
      <c r="A94" s="383"/>
      <c r="B94" s="384"/>
      <c r="C94" s="393"/>
      <c r="D94" s="461"/>
      <c r="E94" s="631"/>
      <c r="F94" s="395"/>
      <c r="G94" s="691"/>
      <c r="H94" s="293" t="s">
        <v>276</v>
      </c>
      <c r="I94" s="293"/>
      <c r="J94" s="293"/>
      <c r="K94" s="294">
        <v>55</v>
      </c>
      <c r="L94" s="300" t="s">
        <v>254</v>
      </c>
      <c r="M94" s="295">
        <v>12</v>
      </c>
      <c r="N94" s="293" t="s">
        <v>266</v>
      </c>
      <c r="O94" s="299">
        <f t="shared" si="10"/>
        <v>660000</v>
      </c>
      <c r="P94" s="202"/>
      <c r="Q94" s="170"/>
      <c r="R94" s="168"/>
      <c r="S94" s="169"/>
      <c r="W94" s="273"/>
      <c r="X94" s="274"/>
      <c r="Y94" s="275"/>
      <c r="Z94" s="276"/>
      <c r="AA94" s="277"/>
      <c r="AB94" s="189"/>
      <c r="AC94" s="189"/>
    </row>
    <row r="95" spans="1:29" ht="15" customHeight="1" x14ac:dyDescent="0.15">
      <c r="A95" s="383"/>
      <c r="B95" s="384"/>
      <c r="C95" s="393"/>
      <c r="D95" s="461"/>
      <c r="E95" s="631"/>
      <c r="F95" s="395"/>
      <c r="G95" s="691"/>
      <c r="H95" s="293" t="s">
        <v>277</v>
      </c>
      <c r="I95" s="293"/>
      <c r="J95" s="293"/>
      <c r="K95" s="294">
        <v>33</v>
      </c>
      <c r="L95" s="300" t="s">
        <v>254</v>
      </c>
      <c r="M95" s="295">
        <v>1</v>
      </c>
      <c r="N95" s="293" t="s">
        <v>266</v>
      </c>
      <c r="O95" s="299">
        <f t="shared" si="10"/>
        <v>33000</v>
      </c>
      <c r="P95" s="202"/>
      <c r="Q95" s="170"/>
      <c r="R95" s="168"/>
      <c r="S95" s="169"/>
      <c r="W95" s="273"/>
      <c r="X95" s="274"/>
      <c r="Y95" s="275"/>
      <c r="Z95" s="276"/>
      <c r="AA95" s="277"/>
      <c r="AB95" s="189"/>
      <c r="AC95" s="189"/>
    </row>
    <row r="96" spans="1:29" ht="15" customHeight="1" x14ac:dyDescent="0.15">
      <c r="A96" s="383"/>
      <c r="B96" s="384"/>
      <c r="C96" s="385" t="s">
        <v>365</v>
      </c>
      <c r="D96" s="379" t="e">
        <f>SUM(P96+P101+P110+P112+#REF!+P119+P123+#REF!+#REF!+#REF!+#REF!+#REF!+#REF!+P98)</f>
        <v>#REF!</v>
      </c>
      <c r="E96" s="380">
        <v>650562000</v>
      </c>
      <c r="F96" s="386">
        <f>SUM(O96,O103,O107,O109,O111,O113,O115,O116,O117,O123,O128)</f>
        <v>347336000</v>
      </c>
      <c r="G96" s="377">
        <f>SUM(F96-E96)</f>
        <v>-303226000</v>
      </c>
      <c r="H96" s="470" t="s">
        <v>279</v>
      </c>
      <c r="I96" s="471"/>
      <c r="J96" s="472"/>
      <c r="K96" s="473"/>
      <c r="L96" s="472"/>
      <c r="M96" s="471"/>
      <c r="N96" s="474"/>
      <c r="O96" s="475">
        <f>SUM(O97:O102)</f>
        <v>9350000</v>
      </c>
      <c r="P96" s="203">
        <f>SUM(P97:P97)</f>
        <v>2250000</v>
      </c>
      <c r="Q96" s="176">
        <f t="shared" ref="Q96:Q108" si="11">SUM(O96-P96)</f>
        <v>7100000</v>
      </c>
      <c r="R96" s="168" t="s">
        <v>18</v>
      </c>
      <c r="S96" s="169"/>
      <c r="W96" s="273"/>
      <c r="X96" s="274"/>
      <c r="Y96" s="275"/>
      <c r="Z96" s="276"/>
      <c r="AA96" s="277"/>
      <c r="AB96" s="189"/>
      <c r="AC96" s="189"/>
    </row>
    <row r="97" spans="1:29" ht="15" customHeight="1" x14ac:dyDescent="0.15">
      <c r="A97" s="383"/>
      <c r="B97" s="384"/>
      <c r="C97" s="393"/>
      <c r="D97" s="394"/>
      <c r="E97" s="630"/>
      <c r="F97" s="395"/>
      <c r="G97" s="396"/>
      <c r="H97" s="476" t="s">
        <v>280</v>
      </c>
      <c r="I97" s="477"/>
      <c r="J97" s="478"/>
      <c r="K97" s="479">
        <v>230</v>
      </c>
      <c r="L97" s="478" t="s">
        <v>265</v>
      </c>
      <c r="M97" s="295">
        <v>6</v>
      </c>
      <c r="N97" s="477" t="s">
        <v>266</v>
      </c>
      <c r="O97" s="462">
        <f t="shared" ref="O97:O102" si="12">K97*M97*1000</f>
        <v>1380000</v>
      </c>
      <c r="P97" s="203">
        <v>2250000</v>
      </c>
      <c r="Q97" s="176">
        <f t="shared" si="11"/>
        <v>-870000</v>
      </c>
      <c r="R97" s="177" t="s">
        <v>68</v>
      </c>
      <c r="S97" s="169"/>
      <c r="W97" s="273"/>
      <c r="X97" s="274"/>
      <c r="Y97" s="275"/>
      <c r="Z97" s="276"/>
      <c r="AA97" s="277"/>
      <c r="AB97" s="189"/>
      <c r="AC97" s="189"/>
    </row>
    <row r="98" spans="1:29" ht="15" customHeight="1" x14ac:dyDescent="0.15">
      <c r="A98" s="383"/>
      <c r="B98" s="384"/>
      <c r="C98" s="393"/>
      <c r="D98" s="394"/>
      <c r="E98" s="631"/>
      <c r="F98" s="395"/>
      <c r="G98" s="399"/>
      <c r="H98" s="465" t="s">
        <v>281</v>
      </c>
      <c r="I98" s="293"/>
      <c r="J98" s="300"/>
      <c r="K98" s="294">
        <v>370</v>
      </c>
      <c r="L98" s="300" t="s">
        <v>282</v>
      </c>
      <c r="M98" s="295">
        <v>4</v>
      </c>
      <c r="N98" s="293" t="s">
        <v>266</v>
      </c>
      <c r="O98" s="462">
        <f t="shared" si="12"/>
        <v>1480000</v>
      </c>
      <c r="P98" s="202">
        <v>2000000</v>
      </c>
      <c r="Q98" s="170">
        <f t="shared" si="11"/>
        <v>-520000</v>
      </c>
      <c r="R98" s="557" t="s">
        <v>120</v>
      </c>
      <c r="S98" s="648"/>
      <c r="W98" s="273"/>
      <c r="X98" s="274"/>
      <c r="Y98" s="275"/>
      <c r="Z98" s="276"/>
      <c r="AA98" s="277"/>
      <c r="AB98" s="189"/>
      <c r="AC98" s="189"/>
    </row>
    <row r="99" spans="1:29" ht="15" customHeight="1" x14ac:dyDescent="0.15">
      <c r="A99" s="383"/>
      <c r="B99" s="384"/>
      <c r="C99" s="384"/>
      <c r="D99" s="394"/>
      <c r="E99" s="631"/>
      <c r="F99" s="395"/>
      <c r="G99" s="399"/>
      <c r="H99" s="465" t="s">
        <v>284</v>
      </c>
      <c r="I99" s="293"/>
      <c r="J99" s="300"/>
      <c r="K99" s="294">
        <v>370</v>
      </c>
      <c r="L99" s="300" t="s">
        <v>265</v>
      </c>
      <c r="M99" s="295">
        <v>2</v>
      </c>
      <c r="N99" s="293" t="s">
        <v>266</v>
      </c>
      <c r="O99" s="462">
        <f t="shared" si="12"/>
        <v>740000</v>
      </c>
      <c r="P99" s="203">
        <v>10000000</v>
      </c>
      <c r="Q99" s="175">
        <f t="shared" si="11"/>
        <v>-9260000</v>
      </c>
      <c r="R99" s="695"/>
      <c r="S99" s="696"/>
      <c r="W99" s="273"/>
      <c r="X99" s="274"/>
      <c r="Y99" s="275"/>
      <c r="Z99" s="276"/>
      <c r="AA99" s="277"/>
      <c r="AB99" s="189"/>
      <c r="AC99" s="189"/>
    </row>
    <row r="100" spans="1:29" ht="15" customHeight="1" x14ac:dyDescent="0.15">
      <c r="A100" s="383"/>
      <c r="B100" s="384"/>
      <c r="C100" s="384"/>
      <c r="D100" s="461"/>
      <c r="E100" s="631"/>
      <c r="F100" s="395"/>
      <c r="G100" s="399"/>
      <c r="H100" s="465" t="s">
        <v>285</v>
      </c>
      <c r="I100" s="293"/>
      <c r="J100" s="300"/>
      <c r="K100" s="294">
        <v>100</v>
      </c>
      <c r="L100" s="300" t="s">
        <v>286</v>
      </c>
      <c r="M100" s="295">
        <v>4</v>
      </c>
      <c r="N100" s="293" t="s">
        <v>219</v>
      </c>
      <c r="O100" s="462">
        <f t="shared" si="12"/>
        <v>400000</v>
      </c>
      <c r="P100" s="203">
        <v>10000000</v>
      </c>
      <c r="Q100" s="175">
        <f t="shared" si="11"/>
        <v>-9600000</v>
      </c>
      <c r="R100" s="695"/>
      <c r="S100" s="696"/>
      <c r="W100" s="273"/>
      <c r="X100" s="274"/>
      <c r="Y100" s="275"/>
      <c r="Z100" s="276"/>
      <c r="AA100" s="277"/>
      <c r="AB100" s="189"/>
      <c r="AC100" s="189"/>
    </row>
    <row r="101" spans="1:29" ht="15" customHeight="1" x14ac:dyDescent="0.15">
      <c r="A101" s="383"/>
      <c r="B101" s="384"/>
      <c r="C101" s="384"/>
      <c r="D101" s="461"/>
      <c r="E101" s="631"/>
      <c r="F101" s="395"/>
      <c r="G101" s="399"/>
      <c r="H101" s="354" t="s">
        <v>287</v>
      </c>
      <c r="I101" s="355"/>
      <c r="J101" s="356"/>
      <c r="K101" s="355">
        <v>250</v>
      </c>
      <c r="L101" s="356" t="s">
        <v>254</v>
      </c>
      <c r="M101" s="295">
        <v>15</v>
      </c>
      <c r="N101" s="480" t="s">
        <v>266</v>
      </c>
      <c r="O101" s="462">
        <f t="shared" si="12"/>
        <v>3750000</v>
      </c>
      <c r="P101" s="203">
        <v>151200000</v>
      </c>
      <c r="Q101" s="175">
        <f t="shared" si="11"/>
        <v>-147450000</v>
      </c>
      <c r="R101" s="559" t="s">
        <v>60</v>
      </c>
      <c r="S101" s="697"/>
      <c r="W101" s="273"/>
      <c r="X101" s="274"/>
      <c r="Y101" s="275"/>
      <c r="Z101" s="276"/>
      <c r="AA101" s="277"/>
      <c r="AB101" s="189"/>
      <c r="AC101" s="189"/>
    </row>
    <row r="102" spans="1:29" ht="15" customHeight="1" x14ac:dyDescent="0.15">
      <c r="A102" s="383"/>
      <c r="B102" s="384"/>
      <c r="C102" s="384"/>
      <c r="D102" s="461"/>
      <c r="E102" s="631"/>
      <c r="F102" s="395"/>
      <c r="G102" s="399"/>
      <c r="H102" s="354" t="s">
        <v>372</v>
      </c>
      <c r="I102" s="355"/>
      <c r="J102" s="356"/>
      <c r="K102" s="355">
        <v>100</v>
      </c>
      <c r="L102" s="356" t="s">
        <v>254</v>
      </c>
      <c r="M102" s="295">
        <v>16</v>
      </c>
      <c r="N102" s="480" t="s">
        <v>219</v>
      </c>
      <c r="O102" s="462">
        <f t="shared" si="12"/>
        <v>1600000</v>
      </c>
      <c r="P102" s="203"/>
      <c r="Q102" s="175"/>
      <c r="R102" s="698"/>
      <c r="S102" s="699"/>
      <c r="W102" s="273"/>
      <c r="X102" s="274"/>
      <c r="Y102" s="275"/>
      <c r="Z102" s="276"/>
      <c r="AA102" s="277"/>
      <c r="AB102" s="189"/>
      <c r="AC102" s="189"/>
    </row>
    <row r="103" spans="1:29" ht="15" customHeight="1" x14ac:dyDescent="0.15">
      <c r="A103" s="383"/>
      <c r="B103" s="384"/>
      <c r="C103" s="384"/>
      <c r="D103" s="461"/>
      <c r="E103" s="631"/>
      <c r="F103" s="395"/>
      <c r="G103" s="399"/>
      <c r="H103" s="481" t="s">
        <v>288</v>
      </c>
      <c r="I103" s="293"/>
      <c r="J103" s="293"/>
      <c r="K103" s="294"/>
      <c r="L103" s="300"/>
      <c r="M103" s="295"/>
      <c r="N103" s="293"/>
      <c r="O103" s="296">
        <f>SUM(O104:O106)</f>
        <v>15000000</v>
      </c>
      <c r="P103" s="203">
        <v>18000000</v>
      </c>
      <c r="Q103" s="175">
        <f t="shared" si="11"/>
        <v>-3000000</v>
      </c>
      <c r="R103" s="700"/>
      <c r="S103" s="699"/>
      <c r="W103" s="273"/>
      <c r="X103" s="274"/>
      <c r="Y103" s="275"/>
      <c r="Z103" s="276"/>
      <c r="AA103" s="277"/>
      <c r="AB103" s="189"/>
      <c r="AC103" s="189"/>
    </row>
    <row r="104" spans="1:29" ht="15" customHeight="1" x14ac:dyDescent="0.15">
      <c r="A104" s="383"/>
      <c r="B104" s="384"/>
      <c r="C104" s="384"/>
      <c r="D104" s="461"/>
      <c r="E104" s="631"/>
      <c r="F104" s="395"/>
      <c r="G104" s="399"/>
      <c r="H104" s="354" t="s">
        <v>289</v>
      </c>
      <c r="I104" s="355"/>
      <c r="J104" s="356"/>
      <c r="K104" s="482"/>
      <c r="L104" s="356"/>
      <c r="M104" s="298" t="s">
        <v>290</v>
      </c>
      <c r="N104" s="293" t="s">
        <v>266</v>
      </c>
      <c r="O104" s="299">
        <v>5000000</v>
      </c>
      <c r="P104" s="203">
        <v>66600000</v>
      </c>
      <c r="Q104" s="175">
        <f t="shared" si="11"/>
        <v>-61600000</v>
      </c>
      <c r="R104" s="700"/>
      <c r="S104" s="699"/>
      <c r="U104" s="187"/>
      <c r="V104" s="187"/>
      <c r="W104" s="273"/>
      <c r="X104" s="274"/>
      <c r="Y104" s="275"/>
      <c r="Z104" s="276"/>
      <c r="AA104" s="277"/>
      <c r="AB104" s="189"/>
      <c r="AC104" s="189"/>
    </row>
    <row r="105" spans="1:29" ht="15" customHeight="1" x14ac:dyDescent="0.15">
      <c r="A105" s="383"/>
      <c r="B105" s="384"/>
      <c r="C105" s="384"/>
      <c r="D105" s="461"/>
      <c r="E105" s="631"/>
      <c r="F105" s="395"/>
      <c r="G105" s="399"/>
      <c r="H105" s="354" t="s">
        <v>291</v>
      </c>
      <c r="I105" s="355"/>
      <c r="J105" s="356"/>
      <c r="K105" s="355"/>
      <c r="L105" s="356"/>
      <c r="M105" s="483" t="s">
        <v>292</v>
      </c>
      <c r="N105" s="293" t="s">
        <v>266</v>
      </c>
      <c r="O105" s="299">
        <v>5000000</v>
      </c>
      <c r="P105" s="203">
        <v>66600000</v>
      </c>
      <c r="Q105" s="175">
        <f t="shared" si="11"/>
        <v>-61600000</v>
      </c>
      <c r="R105" s="700"/>
      <c r="S105" s="699"/>
      <c r="W105" s="273"/>
      <c r="X105" s="274"/>
      <c r="Y105" s="275"/>
      <c r="Z105" s="276"/>
      <c r="AA105" s="277"/>
      <c r="AB105" s="189"/>
      <c r="AC105" s="189"/>
    </row>
    <row r="106" spans="1:29" ht="15" customHeight="1" x14ac:dyDescent="0.15">
      <c r="A106" s="383"/>
      <c r="B106" s="384"/>
      <c r="C106" s="384"/>
      <c r="D106" s="461"/>
      <c r="E106" s="631"/>
      <c r="F106" s="395"/>
      <c r="G106" s="399"/>
      <c r="H106" s="354" t="s">
        <v>385</v>
      </c>
      <c r="I106" s="355"/>
      <c r="J106" s="356"/>
      <c r="K106" s="355"/>
      <c r="L106" s="356"/>
      <c r="M106" s="484"/>
      <c r="N106" s="485"/>
      <c r="O106" s="299">
        <v>5000000</v>
      </c>
      <c r="P106" s="203"/>
      <c r="Q106" s="175"/>
      <c r="R106" s="700"/>
      <c r="S106" s="699"/>
      <c r="W106" s="273"/>
      <c r="X106" s="274"/>
      <c r="Y106" s="275"/>
      <c r="Z106" s="276"/>
      <c r="AA106" s="277"/>
      <c r="AB106" s="189"/>
      <c r="AC106" s="189"/>
    </row>
    <row r="107" spans="1:29" ht="15" customHeight="1" x14ac:dyDescent="0.15">
      <c r="A107" s="383"/>
      <c r="B107" s="384"/>
      <c r="C107" s="384"/>
      <c r="D107" s="461"/>
      <c r="E107" s="631"/>
      <c r="F107" s="395"/>
      <c r="G107" s="399"/>
      <c r="H107" s="481" t="s">
        <v>293</v>
      </c>
      <c r="I107" s="486"/>
      <c r="J107" s="487"/>
      <c r="K107" s="486"/>
      <c r="L107" s="487"/>
      <c r="M107" s="488"/>
      <c r="N107" s="488"/>
      <c r="O107" s="296">
        <v>5000000</v>
      </c>
      <c r="P107" s="203">
        <v>0</v>
      </c>
      <c r="Q107" s="175">
        <f t="shared" si="11"/>
        <v>5000000</v>
      </c>
      <c r="R107" s="701"/>
      <c r="S107" s="702"/>
      <c r="W107" s="273"/>
      <c r="X107" s="274"/>
      <c r="Y107" s="275"/>
      <c r="Z107" s="276"/>
      <c r="AA107" s="277"/>
      <c r="AB107" s="189"/>
      <c r="AC107" s="189"/>
    </row>
    <row r="108" spans="1:29" ht="15" customHeight="1" x14ac:dyDescent="0.15">
      <c r="A108" s="383"/>
      <c r="B108" s="384"/>
      <c r="C108" s="384"/>
      <c r="D108" s="461"/>
      <c r="E108" s="631"/>
      <c r="F108" s="395"/>
      <c r="G108" s="399"/>
      <c r="H108" s="354" t="s">
        <v>294</v>
      </c>
      <c r="I108" s="355"/>
      <c r="J108" s="356"/>
      <c r="K108" s="355"/>
      <c r="L108" s="356"/>
      <c r="M108" s="483" t="s">
        <v>295</v>
      </c>
      <c r="N108" s="293" t="s">
        <v>266</v>
      </c>
      <c r="O108" s="299">
        <v>5000000</v>
      </c>
      <c r="P108" s="203">
        <v>0</v>
      </c>
      <c r="Q108" s="175">
        <f t="shared" si="11"/>
        <v>5000000</v>
      </c>
      <c r="R108" s="703"/>
      <c r="S108" s="704"/>
      <c r="W108" s="273"/>
      <c r="X108" s="274"/>
      <c r="Y108" s="275"/>
      <c r="Z108" s="276"/>
      <c r="AA108" s="277"/>
      <c r="AB108" s="189"/>
      <c r="AC108" s="189"/>
    </row>
    <row r="109" spans="1:29" ht="15" customHeight="1" x14ac:dyDescent="0.15">
      <c r="A109" s="383"/>
      <c r="B109" s="384"/>
      <c r="C109" s="384"/>
      <c r="D109" s="461"/>
      <c r="E109" s="631"/>
      <c r="F109" s="395"/>
      <c r="G109" s="399"/>
      <c r="H109" s="370" t="s">
        <v>296</v>
      </c>
      <c r="I109" s="293"/>
      <c r="J109" s="293"/>
      <c r="K109" s="294"/>
      <c r="L109" s="293"/>
      <c r="M109" s="293"/>
      <c r="N109" s="293"/>
      <c r="O109" s="297">
        <f>SUM(O110:O110)</f>
        <v>45000000</v>
      </c>
      <c r="P109" s="203"/>
      <c r="Q109" s="175"/>
      <c r="R109" s="234"/>
      <c r="S109" s="235"/>
      <c r="W109" s="273"/>
      <c r="X109" s="274"/>
      <c r="Y109" s="275"/>
      <c r="Z109" s="276"/>
      <c r="AA109" s="277"/>
      <c r="AB109" s="189"/>
      <c r="AC109" s="189"/>
    </row>
    <row r="110" spans="1:29" ht="15" customHeight="1" x14ac:dyDescent="0.15">
      <c r="A110" s="383"/>
      <c r="B110" s="384"/>
      <c r="C110" s="384"/>
      <c r="D110" s="461"/>
      <c r="E110" s="631"/>
      <c r="F110" s="395"/>
      <c r="G110" s="399"/>
      <c r="H110" s="293" t="s">
        <v>297</v>
      </c>
      <c r="I110" s="293"/>
      <c r="J110" s="293"/>
      <c r="K110" s="294">
        <v>150</v>
      </c>
      <c r="L110" s="300" t="s">
        <v>254</v>
      </c>
      <c r="M110" s="344">
        <v>300</v>
      </c>
      <c r="N110" s="293" t="s">
        <v>266</v>
      </c>
      <c r="O110" s="299">
        <f>(K110*M110)*1000</f>
        <v>45000000</v>
      </c>
      <c r="P110" s="203">
        <v>75000000</v>
      </c>
      <c r="Q110" s="175">
        <f>SUM(O110-P110)</f>
        <v>-30000000</v>
      </c>
      <c r="R110" s="181"/>
      <c r="S110" s="182"/>
      <c r="W110" s="273"/>
      <c r="X110" s="274"/>
      <c r="Y110" s="275"/>
      <c r="Z110" s="276"/>
      <c r="AA110" s="277"/>
      <c r="AB110" s="189"/>
      <c r="AC110" s="189"/>
    </row>
    <row r="111" spans="1:29" ht="15" customHeight="1" x14ac:dyDescent="0.15">
      <c r="A111" s="383"/>
      <c r="B111" s="384"/>
      <c r="C111" s="384"/>
      <c r="D111" s="461"/>
      <c r="E111" s="631"/>
      <c r="F111" s="395"/>
      <c r="G111" s="399"/>
      <c r="H111" s="370" t="s">
        <v>298</v>
      </c>
      <c r="I111" s="293"/>
      <c r="J111" s="293"/>
      <c r="K111" s="294"/>
      <c r="L111" s="293"/>
      <c r="M111" s="293"/>
      <c r="N111" s="293"/>
      <c r="O111" s="297">
        <f>SUM(O112:O112)</f>
        <v>10000000</v>
      </c>
      <c r="P111" s="203">
        <v>75000000</v>
      </c>
      <c r="Q111" s="175">
        <f>SUM(O111-P111)</f>
        <v>-65000000</v>
      </c>
      <c r="R111" s="181"/>
      <c r="S111" s="182"/>
      <c r="W111" s="273"/>
      <c r="X111" s="274"/>
      <c r="Y111" s="275"/>
      <c r="Z111" s="276"/>
      <c r="AA111" s="277"/>
      <c r="AB111" s="189"/>
      <c r="AC111" s="189"/>
    </row>
    <row r="112" spans="1:29" ht="15" customHeight="1" x14ac:dyDescent="0.15">
      <c r="A112" s="383"/>
      <c r="B112" s="384"/>
      <c r="C112" s="384"/>
      <c r="D112" s="461"/>
      <c r="E112" s="631"/>
      <c r="F112" s="395"/>
      <c r="G112" s="399"/>
      <c r="H112" s="293" t="s">
        <v>297</v>
      </c>
      <c r="I112" s="293"/>
      <c r="J112" s="293"/>
      <c r="K112" s="294">
        <v>50</v>
      </c>
      <c r="L112" s="300" t="s">
        <v>299</v>
      </c>
      <c r="M112" s="344">
        <v>100</v>
      </c>
      <c r="N112" s="293" t="s">
        <v>266</v>
      </c>
      <c r="O112" s="299">
        <v>10000000</v>
      </c>
      <c r="P112" s="203">
        <f>SUM(P113:P114)</f>
        <v>142560000</v>
      </c>
      <c r="Q112" s="176">
        <f>SUM(O112-P112)</f>
        <v>-132560000</v>
      </c>
      <c r="R112" s="705" t="s">
        <v>65</v>
      </c>
      <c r="S112" s="706"/>
      <c r="U112" s="187" t="e">
        <f>SUM(O101+O110+O112+#REF!+O119+O123+#REF!+#REF!+#REF!+#REF!+#REF!)</f>
        <v>#REF!</v>
      </c>
      <c r="V112" s="187"/>
      <c r="W112" s="273"/>
      <c r="X112" s="274"/>
      <c r="Y112" s="275"/>
      <c r="Z112" s="276"/>
      <c r="AA112" s="277"/>
      <c r="AB112" s="189"/>
      <c r="AC112" s="189"/>
    </row>
    <row r="113" spans="1:29" ht="15" customHeight="1" x14ac:dyDescent="0.15">
      <c r="A113" s="383"/>
      <c r="B113" s="384"/>
      <c r="C113" s="384"/>
      <c r="D113" s="461"/>
      <c r="E113" s="631"/>
      <c r="F113" s="395"/>
      <c r="G113" s="399"/>
      <c r="H113" s="481" t="s">
        <v>300</v>
      </c>
      <c r="I113" s="486"/>
      <c r="J113" s="487"/>
      <c r="K113" s="486"/>
      <c r="L113" s="487"/>
      <c r="M113" s="489"/>
      <c r="N113" s="370"/>
      <c r="O113" s="296">
        <v>35000000</v>
      </c>
      <c r="P113" s="203">
        <v>142560000</v>
      </c>
      <c r="Q113" s="176">
        <f>SUM(O113-P113)</f>
        <v>-107560000</v>
      </c>
      <c r="R113" s="707"/>
      <c r="S113" s="708"/>
      <c r="W113" s="273"/>
      <c r="X113" s="274"/>
      <c r="Y113" s="275"/>
      <c r="Z113" s="276"/>
      <c r="AA113" s="277"/>
      <c r="AB113" s="189"/>
      <c r="AC113" s="189"/>
    </row>
    <row r="114" spans="1:29" ht="15" customHeight="1" x14ac:dyDescent="0.15">
      <c r="A114" s="383"/>
      <c r="B114" s="384"/>
      <c r="C114" s="384"/>
      <c r="D114" s="461"/>
      <c r="E114" s="631"/>
      <c r="F114" s="395"/>
      <c r="G114" s="399"/>
      <c r="H114" s="354" t="s">
        <v>301</v>
      </c>
      <c r="I114" s="355"/>
      <c r="J114" s="356"/>
      <c r="K114" s="355">
        <v>350</v>
      </c>
      <c r="L114" s="300" t="s">
        <v>254</v>
      </c>
      <c r="M114" s="295">
        <v>100</v>
      </c>
      <c r="N114" s="293" t="s">
        <v>266</v>
      </c>
      <c r="O114" s="299">
        <v>35000000</v>
      </c>
      <c r="P114" s="203"/>
      <c r="Q114" s="176"/>
      <c r="R114" s="707"/>
      <c r="S114" s="708"/>
      <c r="W114" s="273"/>
      <c r="X114" s="274"/>
      <c r="Y114" s="275"/>
      <c r="Z114" s="276"/>
      <c r="AA114" s="277"/>
      <c r="AB114" s="189"/>
      <c r="AC114" s="189"/>
    </row>
    <row r="115" spans="1:29" ht="28.5" customHeight="1" x14ac:dyDescent="0.15">
      <c r="A115" s="383"/>
      <c r="B115" s="384"/>
      <c r="C115" s="384"/>
      <c r="D115" s="461"/>
      <c r="E115" s="631"/>
      <c r="F115" s="395"/>
      <c r="G115" s="399"/>
      <c r="H115" s="345" t="s">
        <v>302</v>
      </c>
      <c r="I115" s="490">
        <v>1974</v>
      </c>
      <c r="J115" s="491" t="s">
        <v>53</v>
      </c>
      <c r="K115" s="492">
        <v>3</v>
      </c>
      <c r="L115" s="491" t="s">
        <v>53</v>
      </c>
      <c r="M115" s="493">
        <v>13</v>
      </c>
      <c r="N115" s="387" t="s">
        <v>51</v>
      </c>
      <c r="O115" s="494">
        <f>I115*K115*M115*1000</f>
        <v>76986000</v>
      </c>
      <c r="P115" s="203"/>
      <c r="Q115" s="175"/>
      <c r="R115" s="707"/>
      <c r="S115" s="708"/>
      <c r="W115" s="273"/>
      <c r="X115" s="274"/>
      <c r="Y115" s="275"/>
      <c r="Z115" s="276"/>
      <c r="AA115" s="277"/>
      <c r="AB115" s="189"/>
      <c r="AC115" s="189"/>
    </row>
    <row r="116" spans="1:29" ht="15" customHeight="1" x14ac:dyDescent="0.15">
      <c r="A116" s="383"/>
      <c r="B116" s="384"/>
      <c r="C116" s="384"/>
      <c r="D116" s="461"/>
      <c r="E116" s="631"/>
      <c r="F116" s="395"/>
      <c r="G116" s="399"/>
      <c r="H116" s="369" t="s">
        <v>303</v>
      </c>
      <c r="I116" s="346"/>
      <c r="J116" s="347"/>
      <c r="K116" s="294">
        <v>300</v>
      </c>
      <c r="L116" s="300" t="s">
        <v>257</v>
      </c>
      <c r="M116" s="344">
        <v>80</v>
      </c>
      <c r="N116" s="293" t="s">
        <v>219</v>
      </c>
      <c r="O116" s="296">
        <f>SUM(K116*M116)*1000</f>
        <v>24000000</v>
      </c>
      <c r="P116" s="203"/>
      <c r="Q116" s="175"/>
      <c r="R116" s="707"/>
      <c r="S116" s="708"/>
      <c r="W116" s="273"/>
      <c r="X116" s="274"/>
      <c r="Y116" s="275"/>
      <c r="Z116" s="276"/>
      <c r="AA116" s="277"/>
      <c r="AB116" s="189"/>
      <c r="AC116" s="189"/>
    </row>
    <row r="117" spans="1:29" ht="15" customHeight="1" x14ac:dyDescent="0.15">
      <c r="A117" s="383"/>
      <c r="B117" s="384"/>
      <c r="C117" s="384"/>
      <c r="D117" s="461"/>
      <c r="E117" s="631"/>
      <c r="F117" s="395"/>
      <c r="G117" s="399"/>
      <c r="H117" s="348" t="s">
        <v>304</v>
      </c>
      <c r="I117" s="349"/>
      <c r="J117" s="347"/>
      <c r="K117" s="350">
        <v>27</v>
      </c>
      <c r="L117" s="347" t="s">
        <v>265</v>
      </c>
      <c r="M117" s="351">
        <v>11</v>
      </c>
      <c r="N117" s="352" t="s">
        <v>305</v>
      </c>
      <c r="O117" s="353">
        <f>SUM(O118:O122)</f>
        <v>11000000</v>
      </c>
      <c r="P117" s="203">
        <v>6840000</v>
      </c>
      <c r="Q117" s="175">
        <f>SUM(O117-P117)</f>
        <v>4160000</v>
      </c>
      <c r="R117" s="709"/>
      <c r="S117" s="710"/>
      <c r="W117" s="273"/>
      <c r="X117" s="274"/>
      <c r="Y117" s="275"/>
      <c r="Z117" s="276"/>
      <c r="AA117" s="277"/>
      <c r="AB117" s="189"/>
      <c r="AC117" s="189"/>
    </row>
    <row r="118" spans="1:29" ht="15" customHeight="1" x14ac:dyDescent="0.15">
      <c r="A118" s="383"/>
      <c r="B118" s="384"/>
      <c r="C118" s="384"/>
      <c r="D118" s="461"/>
      <c r="E118" s="631"/>
      <c r="F118" s="395"/>
      <c r="G118" s="399"/>
      <c r="H118" s="354" t="s">
        <v>306</v>
      </c>
      <c r="I118" s="355"/>
      <c r="J118" s="356"/>
      <c r="K118" s="355">
        <v>160</v>
      </c>
      <c r="L118" s="356" t="s">
        <v>265</v>
      </c>
      <c r="M118" s="295">
        <v>22</v>
      </c>
      <c r="N118" s="293" t="s">
        <v>266</v>
      </c>
      <c r="O118" s="299">
        <f>(K118*M118)*1000</f>
        <v>3520000</v>
      </c>
      <c r="P118" s="203"/>
      <c r="Q118" s="175"/>
      <c r="R118" s="236"/>
      <c r="S118" s="237"/>
      <c r="W118" s="273"/>
      <c r="X118" s="274"/>
      <c r="Y118" s="275"/>
      <c r="Z118" s="276"/>
      <c r="AA118" s="277"/>
      <c r="AB118" s="189"/>
      <c r="AC118" s="189"/>
    </row>
    <row r="119" spans="1:29" ht="15" customHeight="1" x14ac:dyDescent="0.15">
      <c r="A119" s="383"/>
      <c r="B119" s="384"/>
      <c r="C119" s="384"/>
      <c r="D119" s="461"/>
      <c r="E119" s="631"/>
      <c r="F119" s="395"/>
      <c r="G119" s="399"/>
      <c r="H119" s="354" t="s">
        <v>307</v>
      </c>
      <c r="I119" s="355">
        <v>100</v>
      </c>
      <c r="J119" s="356" t="s">
        <v>265</v>
      </c>
      <c r="K119" s="344">
        <v>2</v>
      </c>
      <c r="L119" s="356" t="s">
        <v>282</v>
      </c>
      <c r="M119" s="295">
        <v>11</v>
      </c>
      <c r="N119" s="293" t="s">
        <v>219</v>
      </c>
      <c r="O119" s="299">
        <f>I119*K119*M119*1000</f>
        <v>2200000</v>
      </c>
      <c r="P119" s="203">
        <f>SUM(P120:P121)</f>
        <v>100800000</v>
      </c>
      <c r="Q119" s="175">
        <f>SUM(O119-P119)</f>
        <v>-98600000</v>
      </c>
      <c r="R119" s="181"/>
      <c r="S119" s="182"/>
      <c r="W119" s="273"/>
      <c r="X119" s="274"/>
      <c r="Y119" s="275"/>
      <c r="Z119" s="276"/>
      <c r="AA119" s="277"/>
      <c r="AB119" s="189"/>
      <c r="AC119" s="189"/>
    </row>
    <row r="120" spans="1:29" ht="15" customHeight="1" x14ac:dyDescent="0.15">
      <c r="A120" s="383"/>
      <c r="B120" s="384"/>
      <c r="C120" s="384"/>
      <c r="D120" s="461"/>
      <c r="E120" s="631"/>
      <c r="F120" s="395"/>
      <c r="G120" s="399"/>
      <c r="H120" s="354" t="s">
        <v>308</v>
      </c>
      <c r="I120" s="355"/>
      <c r="J120" s="356"/>
      <c r="K120" s="355">
        <v>2850</v>
      </c>
      <c r="L120" s="356" t="s">
        <v>286</v>
      </c>
      <c r="M120" s="295">
        <v>1</v>
      </c>
      <c r="N120" s="293" t="s">
        <v>266</v>
      </c>
      <c r="O120" s="299">
        <f>(K120*M120)*1000</f>
        <v>2850000</v>
      </c>
      <c r="P120" s="203">
        <v>95040000</v>
      </c>
      <c r="Q120" s="175">
        <f>SUM(O120-P120)</f>
        <v>-92190000</v>
      </c>
      <c r="R120" s="181"/>
      <c r="S120" s="182"/>
      <c r="W120" s="273"/>
      <c r="X120" s="274"/>
      <c r="Y120" s="275"/>
      <c r="Z120" s="276"/>
      <c r="AA120" s="277"/>
      <c r="AB120" s="189"/>
      <c r="AC120" s="189"/>
    </row>
    <row r="121" spans="1:29" ht="15" customHeight="1" x14ac:dyDescent="0.15">
      <c r="A121" s="383"/>
      <c r="B121" s="384"/>
      <c r="C121" s="384"/>
      <c r="D121" s="461"/>
      <c r="E121" s="631"/>
      <c r="F121" s="395"/>
      <c r="G121" s="399"/>
      <c r="H121" s="354" t="s">
        <v>309</v>
      </c>
      <c r="I121" s="355"/>
      <c r="J121" s="356"/>
      <c r="K121" s="355">
        <v>130</v>
      </c>
      <c r="L121" s="356" t="s">
        <v>265</v>
      </c>
      <c r="M121" s="295">
        <v>11</v>
      </c>
      <c r="N121" s="293" t="s">
        <v>266</v>
      </c>
      <c r="O121" s="299">
        <f>(K121*M121)*1000</f>
        <v>1430000</v>
      </c>
      <c r="P121" s="203">
        <v>5760000</v>
      </c>
      <c r="Q121" s="175">
        <f>SUM(O121-P121)</f>
        <v>-4330000</v>
      </c>
      <c r="R121" s="181"/>
      <c r="S121" s="182"/>
      <c r="W121" s="273"/>
      <c r="X121" s="274"/>
      <c r="Y121" s="275"/>
      <c r="Z121" s="276"/>
      <c r="AA121" s="277"/>
      <c r="AB121" s="189"/>
      <c r="AC121" s="189"/>
    </row>
    <row r="122" spans="1:29" ht="15" customHeight="1" x14ac:dyDescent="0.15">
      <c r="A122" s="383"/>
      <c r="B122" s="384"/>
      <c r="C122" s="384"/>
      <c r="D122" s="461"/>
      <c r="E122" s="631"/>
      <c r="F122" s="495"/>
      <c r="G122" s="399"/>
      <c r="H122" s="293" t="s">
        <v>310</v>
      </c>
      <c r="I122" s="293"/>
      <c r="J122" s="293"/>
      <c r="K122" s="294">
        <v>1000</v>
      </c>
      <c r="L122" s="356" t="s">
        <v>265</v>
      </c>
      <c r="M122" s="295">
        <v>1</v>
      </c>
      <c r="N122" s="293"/>
      <c r="O122" s="299">
        <f t="shared" ref="O122" si="13">(K122*M122)*1000</f>
        <v>1000000</v>
      </c>
      <c r="P122" s="203"/>
      <c r="Q122" s="175"/>
      <c r="R122" s="181"/>
      <c r="S122" s="182"/>
      <c r="W122" s="273">
        <v>1000000</v>
      </c>
      <c r="X122" s="274"/>
      <c r="Y122" s="275"/>
      <c r="Z122" s="276"/>
      <c r="AA122" s="277"/>
      <c r="AB122" s="189"/>
      <c r="AC122" s="189"/>
    </row>
    <row r="123" spans="1:29" ht="15" customHeight="1" x14ac:dyDescent="0.15">
      <c r="A123" s="383"/>
      <c r="B123" s="384"/>
      <c r="C123" s="384"/>
      <c r="D123" s="461"/>
      <c r="E123" s="631"/>
      <c r="F123" s="495"/>
      <c r="G123" s="399"/>
      <c r="H123" s="466" t="s">
        <v>311</v>
      </c>
      <c r="I123" s="467"/>
      <c r="J123" s="467"/>
      <c r="K123" s="467"/>
      <c r="L123" s="356"/>
      <c r="M123" s="496"/>
      <c r="N123" s="467"/>
      <c r="O123" s="468">
        <f>SUM(O124:O126)</f>
        <v>100000000</v>
      </c>
      <c r="P123" s="265">
        <f>SUM(P124:P128)</f>
        <v>252384000</v>
      </c>
      <c r="Q123" s="266">
        <f>SUM(O123-P123)</f>
        <v>-152384000</v>
      </c>
      <c r="R123" s="267"/>
      <c r="S123" s="268"/>
      <c r="T123" s="264"/>
      <c r="U123" s="264"/>
      <c r="V123" s="264"/>
      <c r="W123" s="273"/>
      <c r="X123" s="274"/>
      <c r="Y123" s="275"/>
      <c r="Z123" s="276"/>
      <c r="AA123" s="277"/>
      <c r="AB123" s="189"/>
      <c r="AC123" s="189"/>
    </row>
    <row r="124" spans="1:29" ht="15" customHeight="1" x14ac:dyDescent="0.15">
      <c r="A124" s="383"/>
      <c r="B124" s="384"/>
      <c r="C124" s="384"/>
      <c r="D124" s="461"/>
      <c r="E124" s="631"/>
      <c r="F124" s="495"/>
      <c r="G124" s="399"/>
      <c r="H124" s="354" t="s">
        <v>312</v>
      </c>
      <c r="I124" s="497"/>
      <c r="J124" s="497"/>
      <c r="K124" s="498" t="s">
        <v>374</v>
      </c>
      <c r="L124" s="356" t="s">
        <v>282</v>
      </c>
      <c r="M124" s="499" t="s">
        <v>375</v>
      </c>
      <c r="N124" s="293" t="s">
        <v>266</v>
      </c>
      <c r="O124" s="500">
        <v>78754050</v>
      </c>
      <c r="P124" s="265">
        <v>236736000</v>
      </c>
      <c r="Q124" s="266">
        <f>SUM(O124-P124)</f>
        <v>-157981950</v>
      </c>
      <c r="R124" s="267"/>
      <c r="S124" s="268"/>
      <c r="T124" s="264"/>
      <c r="U124" s="264"/>
      <c r="V124" s="264"/>
      <c r="W124" s="273"/>
      <c r="X124" s="274"/>
      <c r="Y124" s="275"/>
      <c r="Z124" s="276"/>
      <c r="AA124" s="277"/>
      <c r="AB124" s="189"/>
      <c r="AC124" s="189"/>
    </row>
    <row r="125" spans="1:29" ht="15" customHeight="1" x14ac:dyDescent="0.15">
      <c r="A125" s="383"/>
      <c r="B125" s="384"/>
      <c r="C125" s="384"/>
      <c r="D125" s="461"/>
      <c r="E125" s="631"/>
      <c r="F125" s="495"/>
      <c r="G125" s="399"/>
      <c r="H125" s="501" t="s">
        <v>376</v>
      </c>
      <c r="I125" s="502"/>
      <c r="J125" s="502"/>
      <c r="K125" s="503"/>
      <c r="L125" s="504"/>
      <c r="M125" s="505"/>
      <c r="N125" s="506"/>
      <c r="O125" s="507">
        <v>16245950</v>
      </c>
      <c r="P125" s="265"/>
      <c r="Q125" s="266"/>
      <c r="R125" s="267"/>
      <c r="S125" s="268"/>
      <c r="T125" s="264"/>
      <c r="U125" s="264"/>
      <c r="V125" s="264"/>
      <c r="W125" s="273"/>
      <c r="X125" s="274"/>
      <c r="Y125" s="275"/>
      <c r="Z125" s="276"/>
      <c r="AA125" s="277"/>
      <c r="AB125" s="189"/>
      <c r="AC125" s="189"/>
    </row>
    <row r="126" spans="1:29" ht="15" customHeight="1" x14ac:dyDescent="0.15">
      <c r="A126" s="383"/>
      <c r="B126" s="384"/>
      <c r="C126" s="384"/>
      <c r="D126" s="461"/>
      <c r="E126" s="631"/>
      <c r="F126" s="495"/>
      <c r="G126" s="399"/>
      <c r="H126" s="501" t="s">
        <v>379</v>
      </c>
      <c r="I126" s="502"/>
      <c r="J126" s="502"/>
      <c r="K126" s="503">
        <v>500</v>
      </c>
      <c r="L126" s="504" t="s">
        <v>377</v>
      </c>
      <c r="M126" s="505" t="s">
        <v>380</v>
      </c>
      <c r="N126" s="506"/>
      <c r="O126" s="507">
        <v>5000000</v>
      </c>
      <c r="P126" s="265"/>
      <c r="Q126" s="266"/>
      <c r="R126" s="267"/>
      <c r="S126" s="268"/>
      <c r="T126" s="264"/>
      <c r="U126" s="264"/>
      <c r="V126" s="264"/>
      <c r="W126" s="273"/>
      <c r="X126" s="274"/>
      <c r="Y126" s="275"/>
      <c r="Z126" s="276"/>
      <c r="AA126" s="277"/>
      <c r="AB126" s="189"/>
      <c r="AC126" s="189"/>
    </row>
    <row r="127" spans="1:29" ht="15" customHeight="1" x14ac:dyDescent="0.15">
      <c r="A127" s="383"/>
      <c r="B127" s="384"/>
      <c r="C127" s="384"/>
      <c r="D127" s="461"/>
      <c r="E127" s="631"/>
      <c r="F127" s="495"/>
      <c r="G127" s="399"/>
      <c r="H127" s="480" t="s">
        <v>373</v>
      </c>
      <c r="I127" s="497"/>
      <c r="J127" s="497"/>
      <c r="K127" s="498">
        <v>500</v>
      </c>
      <c r="L127" s="356" t="s">
        <v>377</v>
      </c>
      <c r="M127" s="499" t="s">
        <v>378</v>
      </c>
      <c r="N127" s="293"/>
      <c r="O127" s="500">
        <v>10000000</v>
      </c>
      <c r="P127" s="265"/>
      <c r="Q127" s="266"/>
      <c r="R127" s="267"/>
      <c r="S127" s="268"/>
      <c r="T127" s="264"/>
      <c r="U127" s="264"/>
      <c r="V127" s="264" t="s">
        <v>383</v>
      </c>
      <c r="W127" s="273"/>
      <c r="X127" s="274"/>
      <c r="Y127" s="275"/>
      <c r="Z127" s="276"/>
      <c r="AA127" s="277"/>
      <c r="AB127" s="189"/>
      <c r="AC127" s="189"/>
    </row>
    <row r="128" spans="1:29" ht="15" customHeight="1" x14ac:dyDescent="0.15">
      <c r="A128" s="383"/>
      <c r="B128" s="384"/>
      <c r="C128" s="384"/>
      <c r="D128" s="461"/>
      <c r="E128" s="631"/>
      <c r="F128" s="495"/>
      <c r="G128" s="399"/>
      <c r="H128" s="370" t="s">
        <v>313</v>
      </c>
      <c r="I128" s="293"/>
      <c r="J128" s="293"/>
      <c r="K128" s="294"/>
      <c r="L128" s="293"/>
      <c r="M128" s="293"/>
      <c r="N128" s="293"/>
      <c r="O128" s="297">
        <f>SUM(O129:O131)</f>
        <v>16000000</v>
      </c>
      <c r="P128" s="265">
        <v>15648000</v>
      </c>
      <c r="Q128" s="266">
        <f>SUM(O128-P128)</f>
        <v>352000</v>
      </c>
      <c r="R128" s="267"/>
      <c r="S128" s="268"/>
      <c r="T128" s="264"/>
      <c r="U128" s="264"/>
      <c r="V128" s="264"/>
      <c r="W128" s="273"/>
      <c r="X128" s="274"/>
      <c r="Y128" s="275"/>
      <c r="Z128" s="276"/>
      <c r="AA128" s="277"/>
      <c r="AB128" s="189"/>
      <c r="AC128" s="189"/>
    </row>
    <row r="129" spans="1:29" ht="15" customHeight="1" x14ac:dyDescent="0.15">
      <c r="A129" s="383"/>
      <c r="B129" s="384"/>
      <c r="C129" s="384"/>
      <c r="D129" s="461"/>
      <c r="E129" s="631"/>
      <c r="F129" s="495"/>
      <c r="G129" s="399"/>
      <c r="H129" s="293" t="s">
        <v>314</v>
      </c>
      <c r="I129" s="293"/>
      <c r="J129" s="293"/>
      <c r="K129" s="294">
        <v>700</v>
      </c>
      <c r="L129" s="293" t="s">
        <v>254</v>
      </c>
      <c r="M129" s="295">
        <v>20</v>
      </c>
      <c r="N129" s="293" t="s">
        <v>266</v>
      </c>
      <c r="O129" s="299">
        <f t="shared" ref="O129:O131" si="14">(K129*M129)*1000</f>
        <v>14000000</v>
      </c>
      <c r="P129" s="203"/>
      <c r="Q129" s="175"/>
      <c r="R129" s="181"/>
      <c r="S129" s="169"/>
      <c r="W129" s="273"/>
      <c r="X129" s="274"/>
      <c r="Y129" s="275"/>
      <c r="Z129" s="276"/>
      <c r="AA129" s="277"/>
      <c r="AB129" s="189"/>
      <c r="AC129" s="189"/>
    </row>
    <row r="130" spans="1:29" ht="15" customHeight="1" x14ac:dyDescent="0.15">
      <c r="A130" s="383"/>
      <c r="B130" s="384"/>
      <c r="C130" s="384"/>
      <c r="D130" s="461"/>
      <c r="E130" s="631"/>
      <c r="F130" s="495"/>
      <c r="G130" s="399"/>
      <c r="H130" s="293" t="s">
        <v>315</v>
      </c>
      <c r="I130" s="293"/>
      <c r="J130" s="293"/>
      <c r="K130" s="294">
        <v>1000</v>
      </c>
      <c r="L130" s="293" t="s">
        <v>257</v>
      </c>
      <c r="M130" s="295">
        <v>1</v>
      </c>
      <c r="N130" s="293" t="s">
        <v>266</v>
      </c>
      <c r="O130" s="299">
        <f t="shared" si="14"/>
        <v>1000000</v>
      </c>
      <c r="P130" s="203"/>
      <c r="Q130" s="175"/>
      <c r="R130" s="181"/>
      <c r="S130" s="169"/>
      <c r="W130" s="273"/>
      <c r="X130" s="274"/>
      <c r="Y130" s="275"/>
      <c r="Z130" s="276"/>
      <c r="AA130" s="277"/>
      <c r="AB130" s="189"/>
      <c r="AC130" s="189"/>
    </row>
    <row r="131" spans="1:29" ht="15" customHeight="1" x14ac:dyDescent="0.15">
      <c r="A131" s="383"/>
      <c r="B131" s="384"/>
      <c r="C131" s="384"/>
      <c r="D131" s="461"/>
      <c r="E131" s="437"/>
      <c r="F131" s="495"/>
      <c r="G131" s="399"/>
      <c r="H131" s="293" t="s">
        <v>310</v>
      </c>
      <c r="I131" s="293"/>
      <c r="J131" s="293"/>
      <c r="K131" s="294">
        <v>1000</v>
      </c>
      <c r="L131" s="356" t="s">
        <v>265</v>
      </c>
      <c r="M131" s="295">
        <v>1</v>
      </c>
      <c r="N131" s="293"/>
      <c r="O131" s="299">
        <f t="shared" si="14"/>
        <v>1000000</v>
      </c>
      <c r="P131" s="203"/>
      <c r="Q131" s="175"/>
      <c r="R131" s="181"/>
      <c r="S131" s="169"/>
      <c r="W131" s="273"/>
      <c r="X131" s="274"/>
      <c r="Y131" s="275"/>
      <c r="Z131" s="276"/>
      <c r="AA131" s="277"/>
      <c r="AB131" s="189"/>
      <c r="AC131" s="189"/>
    </row>
    <row r="132" spans="1:29" ht="15" customHeight="1" x14ac:dyDescent="0.15">
      <c r="A132" s="383"/>
      <c r="B132" s="384"/>
      <c r="C132" s="385" t="s">
        <v>366</v>
      </c>
      <c r="D132" s="379" t="e">
        <f>SUM(P132+P138+#REF!+P147+P160+P165)</f>
        <v>#REF!</v>
      </c>
      <c r="E132" s="380">
        <v>1263321452</v>
      </c>
      <c r="F132" s="508">
        <f>SUM(O132,O157,O162)</f>
        <v>1986312000</v>
      </c>
      <c r="G132" s="509">
        <f>SUM(F132-E132)</f>
        <v>722990548</v>
      </c>
      <c r="H132" s="370" t="s">
        <v>323</v>
      </c>
      <c r="I132" s="293"/>
      <c r="J132" s="293"/>
      <c r="K132" s="294"/>
      <c r="L132" s="293"/>
      <c r="M132" s="295"/>
      <c r="N132" s="293"/>
      <c r="O132" s="296">
        <f>SUM(O133+O136+O139+O142+O148+O151+O154+O145)</f>
        <v>1789512000</v>
      </c>
      <c r="P132" s="270">
        <v>6000000</v>
      </c>
      <c r="Q132" s="269">
        <f t="shared" ref="Q132:Q145" si="15">SUM(O132-P132)</f>
        <v>1783512000</v>
      </c>
      <c r="R132" s="684" t="s">
        <v>42</v>
      </c>
      <c r="S132" s="685"/>
      <c r="T132" s="264"/>
      <c r="U132" s="264"/>
      <c r="V132" s="264"/>
      <c r="W132" s="273"/>
      <c r="X132" s="274"/>
      <c r="Y132" s="275"/>
      <c r="Z132" s="276"/>
      <c r="AA132" s="277"/>
      <c r="AB132" s="189"/>
      <c r="AC132" s="189"/>
    </row>
    <row r="133" spans="1:29" ht="15" customHeight="1" x14ac:dyDescent="0.15">
      <c r="A133" s="383"/>
      <c r="B133" s="384"/>
      <c r="C133" s="384"/>
      <c r="D133" s="461"/>
      <c r="E133" s="632"/>
      <c r="F133" s="395"/>
      <c r="G133" s="396"/>
      <c r="H133" s="370" t="s">
        <v>324</v>
      </c>
      <c r="I133" s="293"/>
      <c r="J133" s="293"/>
      <c r="K133" s="294"/>
      <c r="L133" s="293"/>
      <c r="M133" s="293"/>
      <c r="N133" s="293"/>
      <c r="O133" s="297">
        <f>SUM(O134:O135)</f>
        <v>276894000</v>
      </c>
      <c r="P133" s="270">
        <v>5000000</v>
      </c>
      <c r="Q133" s="269">
        <f t="shared" si="15"/>
        <v>271894000</v>
      </c>
      <c r="R133" s="686"/>
      <c r="S133" s="685"/>
      <c r="T133" s="264"/>
      <c r="U133" s="264"/>
      <c r="V133" s="264"/>
      <c r="W133" s="273"/>
      <c r="X133" s="274"/>
      <c r="Y133" s="275"/>
      <c r="Z133" s="276"/>
      <c r="AA133" s="277"/>
      <c r="AB133" s="189"/>
      <c r="AC133" s="189"/>
    </row>
    <row r="134" spans="1:29" ht="15" customHeight="1" x14ac:dyDescent="0.15">
      <c r="A134" s="383"/>
      <c r="B134" s="384"/>
      <c r="C134" s="384"/>
      <c r="D134" s="461"/>
      <c r="E134" s="633"/>
      <c r="F134" s="395"/>
      <c r="G134" s="399"/>
      <c r="H134" s="293" t="s">
        <v>333</v>
      </c>
      <c r="I134" s="293"/>
      <c r="J134" s="293"/>
      <c r="K134" s="294">
        <v>10678</v>
      </c>
      <c r="L134" s="293" t="s">
        <v>254</v>
      </c>
      <c r="M134" s="298" t="s">
        <v>326</v>
      </c>
      <c r="N134" s="293" t="s">
        <v>219</v>
      </c>
      <c r="O134" s="299">
        <v>266969000</v>
      </c>
      <c r="P134" s="270">
        <v>550000</v>
      </c>
      <c r="Q134" s="269">
        <f t="shared" si="15"/>
        <v>266419000</v>
      </c>
      <c r="R134" s="686"/>
      <c r="S134" s="685"/>
      <c r="T134" s="264"/>
      <c r="U134" s="264"/>
      <c r="V134" s="264"/>
      <c r="W134" s="273"/>
      <c r="X134" s="274"/>
      <c r="Y134" s="275"/>
      <c r="Z134" s="276"/>
      <c r="AA134" s="277"/>
      <c r="AB134" s="189"/>
      <c r="AC134" s="189"/>
    </row>
    <row r="135" spans="1:29" ht="15" customHeight="1" x14ac:dyDescent="0.15">
      <c r="A135" s="383"/>
      <c r="B135" s="384"/>
      <c r="C135" s="384"/>
      <c r="D135" s="461"/>
      <c r="E135" s="633"/>
      <c r="F135" s="395"/>
      <c r="G135" s="399"/>
      <c r="H135" s="293" t="s">
        <v>329</v>
      </c>
      <c r="I135" s="293"/>
      <c r="J135" s="293"/>
      <c r="K135" s="294">
        <v>9925</v>
      </c>
      <c r="L135" s="293" t="s">
        <v>257</v>
      </c>
      <c r="M135" s="295">
        <v>1</v>
      </c>
      <c r="N135" s="293" t="s">
        <v>338</v>
      </c>
      <c r="O135" s="299">
        <v>9925000</v>
      </c>
      <c r="P135" s="270">
        <v>110000</v>
      </c>
      <c r="Q135" s="269">
        <f t="shared" si="15"/>
        <v>9815000</v>
      </c>
      <c r="R135" s="686"/>
      <c r="S135" s="685"/>
      <c r="T135" s="264"/>
      <c r="U135" s="264"/>
      <c r="V135" s="264"/>
      <c r="W135" s="273"/>
      <c r="X135" s="274"/>
      <c r="Y135" s="275"/>
      <c r="Z135" s="276"/>
      <c r="AA135" s="277"/>
      <c r="AB135" s="189"/>
      <c r="AC135" s="189"/>
    </row>
    <row r="136" spans="1:29" ht="15" customHeight="1" x14ac:dyDescent="0.15">
      <c r="A136" s="383"/>
      <c r="B136" s="384"/>
      <c r="C136" s="384"/>
      <c r="D136" s="461"/>
      <c r="E136" s="633"/>
      <c r="F136" s="395"/>
      <c r="G136" s="399"/>
      <c r="H136" s="370" t="s">
        <v>327</v>
      </c>
      <c r="I136" s="293"/>
      <c r="J136" s="300"/>
      <c r="K136" s="294"/>
      <c r="L136" s="300"/>
      <c r="M136" s="293"/>
      <c r="N136" s="301"/>
      <c r="O136" s="297">
        <f>SUM(O137:O138)</f>
        <v>412836000</v>
      </c>
      <c r="P136" s="270">
        <v>66000</v>
      </c>
      <c r="Q136" s="269">
        <f t="shared" si="15"/>
        <v>412770000</v>
      </c>
      <c r="R136" s="686"/>
      <c r="S136" s="685"/>
      <c r="T136" s="264"/>
      <c r="U136" s="264"/>
      <c r="V136" s="264"/>
      <c r="W136" s="273"/>
      <c r="X136" s="274"/>
      <c r="Y136" s="275"/>
      <c r="Z136" s="276"/>
      <c r="AA136" s="277"/>
      <c r="AB136" s="189"/>
      <c r="AC136" s="189"/>
    </row>
    <row r="137" spans="1:29" ht="15" customHeight="1" x14ac:dyDescent="0.15">
      <c r="A137" s="383"/>
      <c r="B137" s="384"/>
      <c r="C137" s="384"/>
      <c r="D137" s="461"/>
      <c r="E137" s="633"/>
      <c r="F137" s="395"/>
      <c r="G137" s="399"/>
      <c r="H137" s="293" t="s">
        <v>325</v>
      </c>
      <c r="I137" s="293"/>
      <c r="J137" s="300"/>
      <c r="K137" s="294">
        <v>13510</v>
      </c>
      <c r="L137" s="293" t="s">
        <v>257</v>
      </c>
      <c r="M137" s="298" t="s">
        <v>339</v>
      </c>
      <c r="N137" s="293" t="s">
        <v>219</v>
      </c>
      <c r="O137" s="302">
        <v>405300000</v>
      </c>
      <c r="P137" s="270">
        <v>274000</v>
      </c>
      <c r="Q137" s="269">
        <f t="shared" si="15"/>
        <v>405026000</v>
      </c>
      <c r="R137" s="686"/>
      <c r="S137" s="685"/>
      <c r="T137" s="264"/>
      <c r="U137" s="264"/>
      <c r="V137" s="264"/>
      <c r="W137" s="273"/>
      <c r="X137" s="274"/>
      <c r="Y137" s="275"/>
      <c r="Z137" s="276"/>
      <c r="AA137" s="277"/>
      <c r="AB137" s="189"/>
      <c r="AC137" s="189"/>
    </row>
    <row r="138" spans="1:29" ht="15" customHeight="1" x14ac:dyDescent="0.15">
      <c r="A138" s="383"/>
      <c r="B138" s="384"/>
      <c r="C138" s="384"/>
      <c r="D138" s="461"/>
      <c r="E138" s="633"/>
      <c r="F138" s="395"/>
      <c r="G138" s="399"/>
      <c r="H138" s="293" t="s">
        <v>329</v>
      </c>
      <c r="I138" s="303"/>
      <c r="J138" s="304"/>
      <c r="K138" s="294">
        <v>7536</v>
      </c>
      <c r="L138" s="303" t="s">
        <v>257</v>
      </c>
      <c r="M138" s="295">
        <v>1</v>
      </c>
      <c r="N138" s="303" t="s">
        <v>219</v>
      </c>
      <c r="O138" s="302">
        <v>7536000</v>
      </c>
      <c r="P138" s="270">
        <v>6000000</v>
      </c>
      <c r="Q138" s="269">
        <f t="shared" si="15"/>
        <v>1536000</v>
      </c>
      <c r="R138" s="684" t="s">
        <v>42</v>
      </c>
      <c r="S138" s="685"/>
      <c r="T138" s="264"/>
      <c r="U138" s="264"/>
      <c r="V138" s="264"/>
      <c r="W138" s="273"/>
      <c r="X138" s="274"/>
      <c r="Y138" s="275"/>
      <c r="Z138" s="276"/>
      <c r="AA138" s="277"/>
      <c r="AB138" s="189"/>
      <c r="AC138" s="189"/>
    </row>
    <row r="139" spans="1:29" ht="15" customHeight="1" x14ac:dyDescent="0.15">
      <c r="A139" s="383"/>
      <c r="B139" s="384"/>
      <c r="C139" s="384"/>
      <c r="D139" s="461"/>
      <c r="E139" s="633"/>
      <c r="F139" s="395"/>
      <c r="G139" s="399"/>
      <c r="H139" s="634" t="s">
        <v>340</v>
      </c>
      <c r="I139" s="635"/>
      <c r="J139" s="300"/>
      <c r="K139" s="294"/>
      <c r="L139" s="300"/>
      <c r="M139" s="293"/>
      <c r="N139" s="301"/>
      <c r="O139" s="297">
        <f>SUM(O140:O141)</f>
        <v>140514000</v>
      </c>
      <c r="P139" s="270">
        <v>3300000</v>
      </c>
      <c r="Q139" s="269">
        <f t="shared" si="15"/>
        <v>137214000</v>
      </c>
      <c r="R139" s="686"/>
      <c r="S139" s="685"/>
      <c r="T139" s="264"/>
      <c r="U139" s="264"/>
      <c r="V139" s="264"/>
      <c r="W139" s="273"/>
      <c r="X139" s="274"/>
      <c r="Y139" s="275"/>
      <c r="Z139" s="276"/>
      <c r="AA139" s="277"/>
      <c r="AB139" s="189"/>
      <c r="AC139" s="189"/>
    </row>
    <row r="140" spans="1:29" ht="15" customHeight="1" x14ac:dyDescent="0.15">
      <c r="A140" s="383"/>
      <c r="B140" s="384"/>
      <c r="C140" s="384"/>
      <c r="D140" s="461"/>
      <c r="E140" s="633"/>
      <c r="F140" s="395"/>
      <c r="G140" s="399"/>
      <c r="H140" s="293" t="s">
        <v>333</v>
      </c>
      <c r="I140" s="293"/>
      <c r="J140" s="300"/>
      <c r="K140" s="294">
        <v>9267600</v>
      </c>
      <c r="L140" s="293" t="s">
        <v>257</v>
      </c>
      <c r="M140" s="298" t="s">
        <v>341</v>
      </c>
      <c r="N140" s="293" t="s">
        <v>219</v>
      </c>
      <c r="O140" s="302">
        <v>139014000</v>
      </c>
      <c r="P140" s="270">
        <v>1056000</v>
      </c>
      <c r="Q140" s="269">
        <f t="shared" si="15"/>
        <v>137958000</v>
      </c>
      <c r="R140" s="686"/>
      <c r="S140" s="685"/>
      <c r="T140" s="264"/>
      <c r="U140" s="264"/>
      <c r="V140" s="264"/>
      <c r="W140" s="273"/>
      <c r="X140" s="274"/>
      <c r="Y140" s="275"/>
      <c r="Z140" s="276"/>
      <c r="AA140" s="277"/>
      <c r="AB140" s="189"/>
      <c r="AC140" s="189"/>
    </row>
    <row r="141" spans="1:29" ht="15" customHeight="1" x14ac:dyDescent="0.15">
      <c r="A141" s="383"/>
      <c r="B141" s="384"/>
      <c r="C141" s="384"/>
      <c r="D141" s="461"/>
      <c r="E141" s="633"/>
      <c r="F141" s="395"/>
      <c r="G141" s="399"/>
      <c r="H141" s="293" t="s">
        <v>329</v>
      </c>
      <c r="I141" s="303"/>
      <c r="J141" s="304"/>
      <c r="K141" s="294">
        <v>1500</v>
      </c>
      <c r="L141" s="303" t="s">
        <v>257</v>
      </c>
      <c r="M141" s="295">
        <v>1</v>
      </c>
      <c r="N141" s="303" t="s">
        <v>219</v>
      </c>
      <c r="O141" s="302">
        <v>1500000</v>
      </c>
      <c r="P141" s="270">
        <v>660000</v>
      </c>
      <c r="Q141" s="269">
        <f t="shared" si="15"/>
        <v>840000</v>
      </c>
      <c r="R141" s="686"/>
      <c r="S141" s="685"/>
      <c r="T141" s="264"/>
      <c r="U141" s="264"/>
      <c r="V141" s="264"/>
      <c r="W141" s="273"/>
      <c r="X141" s="274"/>
      <c r="Y141" s="275"/>
      <c r="Z141" s="276"/>
      <c r="AA141" s="277"/>
      <c r="AB141" s="189"/>
      <c r="AC141" s="189"/>
    </row>
    <row r="142" spans="1:29" ht="15" customHeight="1" x14ac:dyDescent="0.15">
      <c r="A142" s="383"/>
      <c r="B142" s="384"/>
      <c r="C142" s="384"/>
      <c r="D142" s="397"/>
      <c r="E142" s="633"/>
      <c r="F142" s="395"/>
      <c r="G142" s="399"/>
      <c r="H142" s="370" t="s">
        <v>330</v>
      </c>
      <c r="I142" s="293"/>
      <c r="J142" s="300"/>
      <c r="K142" s="294"/>
      <c r="L142" s="300"/>
      <c r="M142" s="293"/>
      <c r="N142" s="301"/>
      <c r="O142" s="297">
        <v>127488000</v>
      </c>
      <c r="P142" s="270">
        <v>984000</v>
      </c>
      <c r="Q142" s="269">
        <f t="shared" si="15"/>
        <v>126504000</v>
      </c>
      <c r="R142" s="686"/>
      <c r="S142" s="685"/>
      <c r="T142" s="264"/>
      <c r="U142" s="264"/>
      <c r="V142" s="264"/>
      <c r="W142" s="273"/>
      <c r="X142" s="274"/>
      <c r="Y142" s="275"/>
      <c r="Z142" s="276"/>
      <c r="AA142" s="277"/>
      <c r="AB142" s="189"/>
      <c r="AC142" s="189"/>
    </row>
    <row r="143" spans="1:29" ht="15" customHeight="1" x14ac:dyDescent="0.15">
      <c r="A143" s="383"/>
      <c r="B143" s="384"/>
      <c r="C143" s="384"/>
      <c r="D143" s="394"/>
      <c r="E143" s="633"/>
      <c r="F143" s="395"/>
      <c r="G143" s="399"/>
      <c r="H143" s="293" t="s">
        <v>333</v>
      </c>
      <c r="I143" s="293"/>
      <c r="J143" s="300"/>
      <c r="K143" s="294">
        <v>15836</v>
      </c>
      <c r="L143" s="293" t="s">
        <v>257</v>
      </c>
      <c r="M143" s="298" t="s">
        <v>331</v>
      </c>
      <c r="N143" s="293" t="s">
        <v>219</v>
      </c>
      <c r="O143" s="302">
        <v>126688000</v>
      </c>
      <c r="P143" s="202">
        <v>21500000</v>
      </c>
      <c r="Q143" s="170">
        <f t="shared" si="15"/>
        <v>105188000</v>
      </c>
      <c r="R143" s="642" t="s">
        <v>119</v>
      </c>
      <c r="S143" s="643"/>
      <c r="W143" s="273"/>
      <c r="X143" s="274"/>
      <c r="Y143" s="275"/>
      <c r="Z143" s="276"/>
      <c r="AA143" s="277"/>
      <c r="AB143" s="189"/>
      <c r="AC143" s="189"/>
    </row>
    <row r="144" spans="1:29" ht="15" customHeight="1" x14ac:dyDescent="0.15">
      <c r="A144" s="383"/>
      <c r="B144" s="384"/>
      <c r="C144" s="384"/>
      <c r="D144" s="394"/>
      <c r="E144" s="633"/>
      <c r="F144" s="395"/>
      <c r="G144" s="399"/>
      <c r="H144" s="293" t="s">
        <v>329</v>
      </c>
      <c r="I144" s="303"/>
      <c r="J144" s="304"/>
      <c r="K144" s="294">
        <v>800</v>
      </c>
      <c r="L144" s="303" t="s">
        <v>257</v>
      </c>
      <c r="M144" s="295">
        <v>1</v>
      </c>
      <c r="N144" s="303" t="s">
        <v>219</v>
      </c>
      <c r="O144" s="302">
        <v>800000</v>
      </c>
      <c r="P144" s="202">
        <v>19800000</v>
      </c>
      <c r="Q144" s="170">
        <f t="shared" si="15"/>
        <v>-19000000</v>
      </c>
      <c r="R144" s="642"/>
      <c r="S144" s="643"/>
      <c r="W144" s="273"/>
      <c r="X144" s="274"/>
      <c r="Y144" s="275"/>
      <c r="Z144" s="276"/>
      <c r="AA144" s="277"/>
      <c r="AB144" s="189"/>
      <c r="AC144" s="189"/>
    </row>
    <row r="145" spans="1:29" ht="15" customHeight="1" x14ac:dyDescent="0.15">
      <c r="A145" s="383"/>
      <c r="B145" s="384"/>
      <c r="C145" s="384"/>
      <c r="D145" s="394"/>
      <c r="E145" s="633"/>
      <c r="F145" s="395"/>
      <c r="G145" s="399"/>
      <c r="H145" s="370" t="s">
        <v>332</v>
      </c>
      <c r="I145" s="293"/>
      <c r="J145" s="300"/>
      <c r="K145" s="294"/>
      <c r="L145" s="300"/>
      <c r="M145" s="293"/>
      <c r="N145" s="301"/>
      <c r="O145" s="297">
        <f>SUM(O146:O147)</f>
        <v>211388000</v>
      </c>
      <c r="P145" s="202">
        <v>1700000</v>
      </c>
      <c r="Q145" s="170">
        <f t="shared" si="15"/>
        <v>209688000</v>
      </c>
      <c r="R145" s="642"/>
      <c r="S145" s="643"/>
      <c r="W145" s="273"/>
      <c r="X145" s="274"/>
      <c r="Y145" s="275"/>
      <c r="Z145" s="276"/>
      <c r="AA145" s="277"/>
      <c r="AB145" s="189"/>
      <c r="AC145" s="189"/>
    </row>
    <row r="146" spans="1:29" ht="15" customHeight="1" x14ac:dyDescent="0.15">
      <c r="A146" s="383"/>
      <c r="B146" s="384"/>
      <c r="C146" s="384"/>
      <c r="D146" s="394"/>
      <c r="E146" s="633"/>
      <c r="F146" s="395"/>
      <c r="G146" s="399"/>
      <c r="H146" s="293" t="s">
        <v>333</v>
      </c>
      <c r="I146" s="293"/>
      <c r="J146" s="300"/>
      <c r="K146" s="294">
        <v>10327</v>
      </c>
      <c r="L146" s="293" t="s">
        <v>257</v>
      </c>
      <c r="M146" s="298" t="s">
        <v>342</v>
      </c>
      <c r="N146" s="293" t="s">
        <v>219</v>
      </c>
      <c r="O146" s="302">
        <v>206540000</v>
      </c>
      <c r="P146" s="202"/>
      <c r="Q146" s="170"/>
      <c r="R146" s="239"/>
      <c r="S146" s="238"/>
      <c r="W146" s="273"/>
      <c r="X146" s="274"/>
      <c r="Y146" s="275"/>
      <c r="Z146" s="276"/>
      <c r="AA146" s="277"/>
      <c r="AB146" s="189"/>
      <c r="AC146" s="189"/>
    </row>
    <row r="147" spans="1:29" ht="15" customHeight="1" x14ac:dyDescent="0.15">
      <c r="A147" s="383"/>
      <c r="B147" s="384"/>
      <c r="C147" s="384"/>
      <c r="D147" s="394"/>
      <c r="E147" s="633"/>
      <c r="F147" s="395"/>
      <c r="G147" s="399"/>
      <c r="H147" s="293" t="s">
        <v>329</v>
      </c>
      <c r="I147" s="303"/>
      <c r="J147" s="304"/>
      <c r="K147" s="294">
        <v>4848</v>
      </c>
      <c r="L147" s="303" t="s">
        <v>257</v>
      </c>
      <c r="M147" s="295">
        <v>1</v>
      </c>
      <c r="N147" s="303" t="s">
        <v>219</v>
      </c>
      <c r="O147" s="302">
        <v>4848000</v>
      </c>
      <c r="P147" s="202">
        <v>760758000</v>
      </c>
      <c r="Q147" s="170">
        <f>SUM(O147-P147)</f>
        <v>-755910000</v>
      </c>
      <c r="R147" s="642" t="s">
        <v>196</v>
      </c>
      <c r="S147" s="643"/>
      <c r="W147" s="273"/>
      <c r="X147" s="274"/>
      <c r="Y147" s="275"/>
      <c r="Z147" s="276"/>
      <c r="AA147" s="277"/>
      <c r="AB147" s="189"/>
      <c r="AC147" s="189"/>
    </row>
    <row r="148" spans="1:29" ht="15" customHeight="1" x14ac:dyDescent="0.15">
      <c r="A148" s="383"/>
      <c r="B148" s="384"/>
      <c r="C148" s="384"/>
      <c r="D148" s="394"/>
      <c r="E148" s="633"/>
      <c r="F148" s="395"/>
      <c r="G148" s="399"/>
      <c r="H148" s="370" t="s">
        <v>343</v>
      </c>
      <c r="I148" s="293"/>
      <c r="J148" s="300"/>
      <c r="K148" s="294"/>
      <c r="L148" s="300"/>
      <c r="M148" s="293"/>
      <c r="N148" s="301"/>
      <c r="O148" s="297">
        <f>SUM(O149:O150)</f>
        <v>414376000</v>
      </c>
      <c r="P148" s="202">
        <v>308082000</v>
      </c>
      <c r="Q148" s="170">
        <f>SUM(O148-P148)</f>
        <v>106294000</v>
      </c>
      <c r="R148" s="642"/>
      <c r="S148" s="643"/>
      <c r="W148" s="273"/>
      <c r="X148" s="274"/>
      <c r="Y148" s="275"/>
      <c r="Z148" s="276"/>
      <c r="AA148" s="277"/>
      <c r="AB148" s="189"/>
      <c r="AC148" s="189"/>
    </row>
    <row r="149" spans="1:29" ht="15" customHeight="1" x14ac:dyDescent="0.15">
      <c r="A149" s="383"/>
      <c r="B149" s="384"/>
      <c r="C149" s="384"/>
      <c r="D149" s="394"/>
      <c r="E149" s="633"/>
      <c r="F149" s="395"/>
      <c r="G149" s="399"/>
      <c r="H149" s="293" t="s">
        <v>333</v>
      </c>
      <c r="I149" s="293"/>
      <c r="J149" s="300"/>
      <c r="K149" s="294">
        <v>16295</v>
      </c>
      <c r="L149" s="293" t="s">
        <v>257</v>
      </c>
      <c r="M149" s="298" t="s">
        <v>344</v>
      </c>
      <c r="N149" s="293" t="s">
        <v>219</v>
      </c>
      <c r="O149" s="302">
        <v>407376000</v>
      </c>
      <c r="P149" s="202">
        <v>296872000</v>
      </c>
      <c r="Q149" s="170">
        <f>SUM(O149-P149)</f>
        <v>110504000</v>
      </c>
      <c r="R149" s="642"/>
      <c r="S149" s="643"/>
      <c r="W149" s="273"/>
      <c r="X149" s="274"/>
      <c r="Y149" s="275"/>
      <c r="Z149" s="276"/>
      <c r="AA149" s="277"/>
      <c r="AB149" s="189"/>
      <c r="AC149" s="189"/>
    </row>
    <row r="150" spans="1:29" ht="15" customHeight="1" x14ac:dyDescent="0.15">
      <c r="A150" s="383"/>
      <c r="B150" s="384"/>
      <c r="C150" s="384"/>
      <c r="D150" s="394"/>
      <c r="E150" s="633"/>
      <c r="F150" s="395"/>
      <c r="G150" s="399"/>
      <c r="H150" s="293" t="s">
        <v>329</v>
      </c>
      <c r="I150" s="303"/>
      <c r="J150" s="304"/>
      <c r="K150" s="294">
        <v>7000</v>
      </c>
      <c r="L150" s="303" t="s">
        <v>257</v>
      </c>
      <c r="M150" s="295">
        <v>1</v>
      </c>
      <c r="N150" s="303" t="s">
        <v>219</v>
      </c>
      <c r="O150" s="302">
        <v>7000000</v>
      </c>
      <c r="P150" s="202">
        <v>11210000</v>
      </c>
      <c r="Q150" s="170">
        <f>SUM(O150-P150)</f>
        <v>-4210000</v>
      </c>
      <c r="R150" s="642"/>
      <c r="S150" s="643"/>
      <c r="W150" s="273"/>
      <c r="X150" s="274"/>
      <c r="Y150" s="275"/>
      <c r="Z150" s="276"/>
      <c r="AA150" s="277"/>
      <c r="AB150" s="189"/>
      <c r="AC150" s="189"/>
    </row>
    <row r="151" spans="1:29" ht="15" customHeight="1" x14ac:dyDescent="0.15">
      <c r="A151" s="383"/>
      <c r="B151" s="384"/>
      <c r="C151" s="384"/>
      <c r="D151" s="394"/>
      <c r="E151" s="633"/>
      <c r="F151" s="395"/>
      <c r="G151" s="399"/>
      <c r="H151" s="370" t="s">
        <v>345</v>
      </c>
      <c r="I151" s="303"/>
      <c r="J151" s="304"/>
      <c r="K151" s="294"/>
      <c r="L151" s="303"/>
      <c r="M151" s="295"/>
      <c r="N151" s="303"/>
      <c r="O151" s="297">
        <f>SUM(O152:O153)</f>
        <v>103472000</v>
      </c>
      <c r="P151" s="202"/>
      <c r="Q151" s="170"/>
      <c r="R151" s="642"/>
      <c r="S151" s="643"/>
      <c r="W151" s="273"/>
      <c r="X151" s="274"/>
      <c r="Y151" s="275"/>
      <c r="Z151" s="276"/>
      <c r="AA151" s="277"/>
      <c r="AB151" s="189"/>
      <c r="AC151" s="189"/>
    </row>
    <row r="152" spans="1:29" ht="15" customHeight="1" x14ac:dyDescent="0.15">
      <c r="A152" s="383"/>
      <c r="B152" s="384"/>
      <c r="C152" s="384"/>
      <c r="D152" s="394"/>
      <c r="E152" s="633"/>
      <c r="F152" s="395"/>
      <c r="G152" s="399"/>
      <c r="H152" s="293" t="s">
        <v>333</v>
      </c>
      <c r="I152" s="303"/>
      <c r="J152" s="304"/>
      <c r="K152" s="294">
        <v>12348</v>
      </c>
      <c r="L152" s="293" t="s">
        <v>257</v>
      </c>
      <c r="M152" s="298" t="s">
        <v>331</v>
      </c>
      <c r="N152" s="293" t="s">
        <v>219</v>
      </c>
      <c r="O152" s="302">
        <v>98784000</v>
      </c>
      <c r="P152" s="202">
        <v>143816000</v>
      </c>
      <c r="Q152" s="170">
        <f>SUM(O152-P152)</f>
        <v>-45032000</v>
      </c>
      <c r="R152" s="642"/>
      <c r="S152" s="643"/>
      <c r="W152" s="273"/>
      <c r="X152" s="274"/>
      <c r="Y152" s="275"/>
      <c r="Z152" s="276"/>
      <c r="AA152" s="277"/>
      <c r="AB152" s="189"/>
      <c r="AC152" s="189"/>
    </row>
    <row r="153" spans="1:29" ht="15" customHeight="1" x14ac:dyDescent="0.15">
      <c r="A153" s="383"/>
      <c r="B153" s="384"/>
      <c r="C153" s="384"/>
      <c r="D153" s="394"/>
      <c r="E153" s="633"/>
      <c r="F153" s="395"/>
      <c r="G153" s="399"/>
      <c r="H153" s="293" t="s">
        <v>329</v>
      </c>
      <c r="I153" s="303"/>
      <c r="J153" s="304"/>
      <c r="K153" s="294">
        <v>4688</v>
      </c>
      <c r="L153" s="303" t="s">
        <v>257</v>
      </c>
      <c r="M153" s="295">
        <v>1</v>
      </c>
      <c r="N153" s="303" t="s">
        <v>219</v>
      </c>
      <c r="O153" s="302">
        <v>4688000</v>
      </c>
      <c r="P153" s="202">
        <v>141236000</v>
      </c>
      <c r="Q153" s="170">
        <f>SUM(O153-P153)</f>
        <v>-136548000</v>
      </c>
      <c r="R153" s="642"/>
      <c r="S153" s="643"/>
      <c r="W153" s="273"/>
      <c r="X153" s="274"/>
      <c r="Y153" s="275"/>
      <c r="Z153" s="276"/>
      <c r="AA153" s="277"/>
      <c r="AB153" s="189"/>
      <c r="AC153" s="189"/>
    </row>
    <row r="154" spans="1:29" ht="15" customHeight="1" x14ac:dyDescent="0.15">
      <c r="A154" s="383"/>
      <c r="B154" s="384"/>
      <c r="C154" s="384"/>
      <c r="D154" s="394"/>
      <c r="E154" s="633"/>
      <c r="F154" s="395"/>
      <c r="G154" s="399"/>
      <c r="H154" s="370" t="s">
        <v>334</v>
      </c>
      <c r="I154" s="303"/>
      <c r="J154" s="304"/>
      <c r="K154" s="294"/>
      <c r="L154" s="303"/>
      <c r="M154" s="295"/>
      <c r="N154" s="303"/>
      <c r="O154" s="297">
        <f>SUM(O155:O156)</f>
        <v>102544000</v>
      </c>
      <c r="P154" s="202">
        <v>2580000</v>
      </c>
      <c r="Q154" s="170">
        <f>SUM(O154-P154)</f>
        <v>99964000</v>
      </c>
      <c r="R154" s="642"/>
      <c r="S154" s="643"/>
      <c r="W154" s="273"/>
      <c r="X154" s="274"/>
      <c r="Y154" s="275"/>
      <c r="Z154" s="276"/>
      <c r="AA154" s="277"/>
      <c r="AB154" s="189"/>
      <c r="AC154" s="189"/>
    </row>
    <row r="155" spans="1:29" ht="15" customHeight="1" x14ac:dyDescent="0.15">
      <c r="A155" s="383"/>
      <c r="B155" s="384"/>
      <c r="C155" s="384"/>
      <c r="D155" s="394"/>
      <c r="E155" s="633"/>
      <c r="F155" s="395"/>
      <c r="G155" s="399"/>
      <c r="H155" s="293" t="s">
        <v>333</v>
      </c>
      <c r="I155" s="303"/>
      <c r="J155" s="304"/>
      <c r="K155" s="294">
        <v>97980</v>
      </c>
      <c r="L155" s="293" t="s">
        <v>257</v>
      </c>
      <c r="M155" s="298" t="s">
        <v>346</v>
      </c>
      <c r="N155" s="293" t="s">
        <v>219</v>
      </c>
      <c r="O155" s="302">
        <v>97980000</v>
      </c>
      <c r="P155" s="202"/>
      <c r="Q155" s="170"/>
      <c r="R155" s="642"/>
      <c r="S155" s="643"/>
      <c r="W155" s="273"/>
      <c r="X155" s="274"/>
      <c r="Y155" s="275"/>
      <c r="Z155" s="276"/>
      <c r="AA155" s="277"/>
      <c r="AB155" s="189"/>
      <c r="AC155" s="189"/>
    </row>
    <row r="156" spans="1:29" ht="15" customHeight="1" x14ac:dyDescent="0.15">
      <c r="A156" s="383"/>
      <c r="B156" s="384"/>
      <c r="C156" s="384"/>
      <c r="D156" s="394"/>
      <c r="E156" s="633"/>
      <c r="F156" s="395"/>
      <c r="G156" s="399"/>
      <c r="H156" s="293" t="s">
        <v>329</v>
      </c>
      <c r="I156" s="303"/>
      <c r="J156" s="304"/>
      <c r="K156" s="294">
        <v>4564</v>
      </c>
      <c r="L156" s="303" t="s">
        <v>257</v>
      </c>
      <c r="M156" s="295">
        <v>1</v>
      </c>
      <c r="N156" s="303" t="s">
        <v>219</v>
      </c>
      <c r="O156" s="302">
        <v>4564000</v>
      </c>
      <c r="P156" s="202">
        <v>308860000</v>
      </c>
      <c r="Q156" s="170">
        <f>SUM(O156-P156)</f>
        <v>-304296000</v>
      </c>
      <c r="R156" s="642"/>
      <c r="S156" s="643"/>
      <c r="W156" s="273"/>
      <c r="X156" s="274"/>
      <c r="Y156" s="275"/>
      <c r="Z156" s="276"/>
      <c r="AA156" s="277"/>
      <c r="AB156" s="189"/>
      <c r="AC156" s="189"/>
    </row>
    <row r="157" spans="1:29" ht="15" customHeight="1" x14ac:dyDescent="0.15">
      <c r="A157" s="383"/>
      <c r="B157" s="384"/>
      <c r="C157" s="384"/>
      <c r="D157" s="397"/>
      <c r="E157" s="633"/>
      <c r="F157" s="398"/>
      <c r="G157" s="399"/>
      <c r="H157" s="370" t="s">
        <v>347</v>
      </c>
      <c r="I157" s="303"/>
      <c r="J157" s="304"/>
      <c r="K157" s="294"/>
      <c r="L157" s="303"/>
      <c r="M157" s="295"/>
      <c r="N157" s="303"/>
      <c r="O157" s="297">
        <f>O158</f>
        <v>36000000</v>
      </c>
      <c r="P157" s="202">
        <v>303750000</v>
      </c>
      <c r="Q157" s="170">
        <f>SUM(O157-P157)</f>
        <v>-267750000</v>
      </c>
      <c r="R157" s="642"/>
      <c r="S157" s="643"/>
      <c r="W157" s="273"/>
      <c r="X157" s="274"/>
      <c r="Y157" s="275"/>
      <c r="Z157" s="276"/>
      <c r="AA157" s="277"/>
      <c r="AB157" s="189"/>
      <c r="AC157" s="189"/>
    </row>
    <row r="158" spans="1:29" ht="15" customHeight="1" x14ac:dyDescent="0.15">
      <c r="A158" s="383"/>
      <c r="B158" s="384"/>
      <c r="C158" s="384"/>
      <c r="D158" s="397"/>
      <c r="E158" s="633"/>
      <c r="F158" s="398"/>
      <c r="G158" s="399"/>
      <c r="H158" s="370" t="s">
        <v>335</v>
      </c>
      <c r="I158" s="293"/>
      <c r="J158" s="293"/>
      <c r="K158" s="294"/>
      <c r="L158" s="293"/>
      <c r="M158" s="293"/>
      <c r="N158" s="293"/>
      <c r="O158" s="297">
        <f>SUM(O159:O161)</f>
        <v>36000000</v>
      </c>
      <c r="P158" s="202">
        <v>5110000</v>
      </c>
      <c r="Q158" s="170">
        <f>SUM(O158-P158)</f>
        <v>30890000</v>
      </c>
      <c r="R158" s="642"/>
      <c r="S158" s="643"/>
      <c r="W158" s="273"/>
      <c r="X158" s="274"/>
      <c r="Y158" s="275"/>
      <c r="Z158" s="276"/>
      <c r="AA158" s="277"/>
      <c r="AB158" s="189"/>
      <c r="AC158" s="189"/>
    </row>
    <row r="159" spans="1:29" ht="16.5" customHeight="1" x14ac:dyDescent="0.15">
      <c r="A159" s="383"/>
      <c r="B159" s="384"/>
      <c r="C159" s="384"/>
      <c r="D159" s="397"/>
      <c r="E159" s="633"/>
      <c r="F159" s="398"/>
      <c r="G159" s="399"/>
      <c r="H159" s="293" t="s">
        <v>314</v>
      </c>
      <c r="I159" s="293"/>
      <c r="J159" s="293"/>
      <c r="K159" s="294">
        <v>8000</v>
      </c>
      <c r="L159" s="293" t="s">
        <v>257</v>
      </c>
      <c r="M159" s="298" t="s">
        <v>336</v>
      </c>
      <c r="N159" s="293" t="s">
        <v>219</v>
      </c>
      <c r="O159" s="299">
        <v>20000000</v>
      </c>
      <c r="P159" s="202"/>
      <c r="Q159" s="170"/>
      <c r="R159" s="239"/>
      <c r="S159" s="238"/>
      <c r="W159" s="273"/>
      <c r="X159" s="274"/>
      <c r="Y159" s="275"/>
      <c r="Z159" s="276"/>
      <c r="AA159" s="277"/>
      <c r="AB159" s="189"/>
      <c r="AC159" s="189"/>
    </row>
    <row r="160" spans="1:29" ht="15" customHeight="1" x14ac:dyDescent="0.15">
      <c r="A160" s="383"/>
      <c r="B160" s="384"/>
      <c r="C160" s="384"/>
      <c r="D160" s="397"/>
      <c r="E160" s="633"/>
      <c r="F160" s="398"/>
      <c r="G160" s="399"/>
      <c r="H160" s="293" t="s">
        <v>329</v>
      </c>
      <c r="I160" s="293"/>
      <c r="J160" s="293"/>
      <c r="K160" s="294">
        <v>15000</v>
      </c>
      <c r="L160" s="293" t="s">
        <v>257</v>
      </c>
      <c r="M160" s="295">
        <v>1</v>
      </c>
      <c r="N160" s="293" t="s">
        <v>219</v>
      </c>
      <c r="O160" s="299">
        <f t="shared" ref="O160" si="16">(K160*M160)*1000</f>
        <v>15000000</v>
      </c>
      <c r="P160" s="202">
        <v>53000000</v>
      </c>
      <c r="Q160" s="170">
        <f t="shared" ref="Q160:Q167" si="17">SUM(O160-P160)</f>
        <v>-38000000</v>
      </c>
      <c r="R160" s="642" t="s">
        <v>209</v>
      </c>
      <c r="S160" s="643"/>
      <c r="W160" s="273"/>
      <c r="X160" s="274"/>
      <c r="Y160" s="275"/>
      <c r="Z160" s="276"/>
      <c r="AA160" s="277"/>
      <c r="AB160" s="189"/>
      <c r="AC160" s="189"/>
    </row>
    <row r="161" spans="1:29" ht="15" customHeight="1" x14ac:dyDescent="0.15">
      <c r="A161" s="383"/>
      <c r="B161" s="384"/>
      <c r="C161" s="384"/>
      <c r="D161" s="397"/>
      <c r="E161" s="633"/>
      <c r="F161" s="398"/>
      <c r="G161" s="399"/>
      <c r="H161" s="293" t="s">
        <v>310</v>
      </c>
      <c r="I161" s="293"/>
      <c r="J161" s="293"/>
      <c r="K161" s="294">
        <v>1000</v>
      </c>
      <c r="L161" s="293" t="s">
        <v>257</v>
      </c>
      <c r="M161" s="295">
        <v>1</v>
      </c>
      <c r="N161" s="293" t="s">
        <v>305</v>
      </c>
      <c r="O161" s="299">
        <f>(K161*M161)*1000</f>
        <v>1000000</v>
      </c>
      <c r="P161" s="202">
        <v>37000000</v>
      </c>
      <c r="Q161" s="170">
        <f t="shared" si="17"/>
        <v>-36000000</v>
      </c>
      <c r="R161" s="642"/>
      <c r="S161" s="643"/>
      <c r="W161" s="273">
        <v>1000000</v>
      </c>
      <c r="X161" s="274"/>
      <c r="Y161" s="275"/>
      <c r="Z161" s="276"/>
      <c r="AA161" s="277"/>
      <c r="AB161" s="189"/>
      <c r="AC161" s="189"/>
    </row>
    <row r="162" spans="1:29" ht="15" customHeight="1" x14ac:dyDescent="0.15">
      <c r="A162" s="383"/>
      <c r="B162" s="384"/>
      <c r="C162" s="384"/>
      <c r="D162" s="394"/>
      <c r="E162" s="633"/>
      <c r="F162" s="395"/>
      <c r="G162" s="399"/>
      <c r="H162" s="370" t="s">
        <v>348</v>
      </c>
      <c r="I162" s="293"/>
      <c r="J162" s="300"/>
      <c r="K162" s="294"/>
      <c r="L162" s="300"/>
      <c r="M162" s="293"/>
      <c r="N162" s="301"/>
      <c r="O162" s="297">
        <f>SUM(O163:O168)</f>
        <v>160800000</v>
      </c>
      <c r="P162" s="202">
        <v>14000000</v>
      </c>
      <c r="Q162" s="170">
        <f t="shared" si="17"/>
        <v>146800000</v>
      </c>
      <c r="R162" s="642"/>
      <c r="S162" s="643"/>
      <c r="W162" s="273"/>
      <c r="X162" s="274"/>
      <c r="Y162" s="275"/>
      <c r="Z162" s="276"/>
      <c r="AA162" s="277"/>
      <c r="AB162" s="189"/>
      <c r="AC162" s="189"/>
    </row>
    <row r="163" spans="1:29" ht="15" customHeight="1" x14ac:dyDescent="0.15">
      <c r="A163" s="383"/>
      <c r="B163" s="384"/>
      <c r="C163" s="384"/>
      <c r="D163" s="394"/>
      <c r="E163" s="633"/>
      <c r="F163" s="395"/>
      <c r="G163" s="399"/>
      <c r="H163" s="293" t="s">
        <v>349</v>
      </c>
      <c r="I163" s="293"/>
      <c r="J163" s="300"/>
      <c r="K163" s="294">
        <v>6600</v>
      </c>
      <c r="L163" s="293" t="s">
        <v>257</v>
      </c>
      <c r="M163" s="295">
        <v>4</v>
      </c>
      <c r="N163" s="293" t="s">
        <v>219</v>
      </c>
      <c r="O163" s="302">
        <v>26400000</v>
      </c>
      <c r="P163" s="202">
        <v>1000000</v>
      </c>
      <c r="Q163" s="170">
        <f t="shared" si="17"/>
        <v>25400000</v>
      </c>
      <c r="R163" s="642"/>
      <c r="S163" s="643"/>
      <c r="W163" s="273"/>
      <c r="X163" s="274"/>
      <c r="Y163" s="275"/>
      <c r="Z163" s="276"/>
      <c r="AA163" s="277"/>
      <c r="AB163" s="189"/>
      <c r="AC163" s="189"/>
    </row>
    <row r="164" spans="1:29" ht="15" customHeight="1" x14ac:dyDescent="0.15">
      <c r="A164" s="383"/>
      <c r="B164" s="384"/>
      <c r="C164" s="384"/>
      <c r="D164" s="394"/>
      <c r="E164" s="633"/>
      <c r="F164" s="395"/>
      <c r="G164" s="399"/>
      <c r="H164" s="293" t="s">
        <v>350</v>
      </c>
      <c r="I164" s="303"/>
      <c r="J164" s="304"/>
      <c r="K164" s="294">
        <v>27820</v>
      </c>
      <c r="L164" s="303" t="s">
        <v>257</v>
      </c>
      <c r="M164" s="298" t="s">
        <v>351</v>
      </c>
      <c r="N164" s="303" t="s">
        <v>219</v>
      </c>
      <c r="O164" s="302">
        <v>27820000</v>
      </c>
      <c r="P164" s="202">
        <v>1000000</v>
      </c>
      <c r="Q164" s="170">
        <f t="shared" si="17"/>
        <v>26820000</v>
      </c>
      <c r="R164" s="642"/>
      <c r="S164" s="643"/>
      <c r="W164" s="273"/>
      <c r="X164" s="274"/>
      <c r="Y164" s="275"/>
      <c r="Z164" s="276"/>
      <c r="AA164" s="277"/>
      <c r="AB164" s="189"/>
      <c r="AC164" s="189"/>
    </row>
    <row r="165" spans="1:29" ht="15" customHeight="1" x14ac:dyDescent="0.15">
      <c r="A165" s="383"/>
      <c r="B165" s="384"/>
      <c r="C165" s="384"/>
      <c r="D165" s="394"/>
      <c r="E165" s="633"/>
      <c r="F165" s="395"/>
      <c r="G165" s="399"/>
      <c r="H165" s="293" t="s">
        <v>352</v>
      </c>
      <c r="I165" s="303"/>
      <c r="J165" s="304"/>
      <c r="K165" s="294">
        <v>12450</v>
      </c>
      <c r="L165" s="303" t="s">
        <v>257</v>
      </c>
      <c r="M165" s="298" t="s">
        <v>283</v>
      </c>
      <c r="N165" s="303"/>
      <c r="O165" s="302">
        <v>49800000</v>
      </c>
      <c r="P165" s="202">
        <f>SUM(P166:P168)</f>
        <v>41750000</v>
      </c>
      <c r="Q165" s="170">
        <f t="shared" si="17"/>
        <v>8050000</v>
      </c>
      <c r="R165" s="649" t="s">
        <v>215</v>
      </c>
      <c r="S165" s="650"/>
      <c r="W165" s="273"/>
      <c r="X165" s="274"/>
      <c r="Y165" s="275"/>
      <c r="Z165" s="276"/>
      <c r="AA165" s="277"/>
      <c r="AB165" s="189"/>
      <c r="AC165" s="189"/>
    </row>
    <row r="166" spans="1:29" ht="15" customHeight="1" x14ac:dyDescent="0.15">
      <c r="A166" s="383"/>
      <c r="B166" s="384"/>
      <c r="C166" s="384"/>
      <c r="D166" s="394"/>
      <c r="E166" s="633"/>
      <c r="F166" s="395"/>
      <c r="G166" s="399"/>
      <c r="H166" s="293" t="s">
        <v>337</v>
      </c>
      <c r="I166" s="303"/>
      <c r="J166" s="304"/>
      <c r="K166" s="294">
        <v>12750</v>
      </c>
      <c r="L166" s="303" t="s">
        <v>257</v>
      </c>
      <c r="M166" s="295">
        <v>4</v>
      </c>
      <c r="N166" s="303" t="s">
        <v>219</v>
      </c>
      <c r="O166" s="302">
        <v>51000000</v>
      </c>
      <c r="P166" s="202">
        <v>20000000</v>
      </c>
      <c r="Q166" s="170">
        <f t="shared" si="17"/>
        <v>31000000</v>
      </c>
      <c r="R166" s="649"/>
      <c r="S166" s="650"/>
      <c r="W166" s="273"/>
      <c r="X166" s="274"/>
      <c r="Y166" s="275"/>
      <c r="Z166" s="276"/>
      <c r="AA166" s="277"/>
      <c r="AB166" s="189"/>
      <c r="AC166" s="189"/>
    </row>
    <row r="167" spans="1:29" ht="15" customHeight="1" x14ac:dyDescent="0.15">
      <c r="A167" s="383"/>
      <c r="B167" s="384"/>
      <c r="C167" s="384"/>
      <c r="D167" s="394"/>
      <c r="E167" s="633"/>
      <c r="F167" s="395"/>
      <c r="G167" s="399"/>
      <c r="H167" s="293" t="s">
        <v>329</v>
      </c>
      <c r="I167" s="303"/>
      <c r="J167" s="304"/>
      <c r="K167" s="294">
        <v>2780</v>
      </c>
      <c r="L167" s="303" t="s">
        <v>257</v>
      </c>
      <c r="M167" s="295">
        <v>1</v>
      </c>
      <c r="N167" s="303" t="s">
        <v>219</v>
      </c>
      <c r="O167" s="302">
        <v>2780000</v>
      </c>
      <c r="P167" s="202">
        <v>21750000</v>
      </c>
      <c r="Q167" s="170">
        <f t="shared" si="17"/>
        <v>-18970000</v>
      </c>
      <c r="R167" s="649"/>
      <c r="S167" s="650"/>
      <c r="W167" s="273"/>
      <c r="X167" s="274"/>
      <c r="Y167" s="275"/>
      <c r="Z167" s="276"/>
      <c r="AA167" s="277"/>
      <c r="AB167" s="189"/>
      <c r="AC167" s="189"/>
    </row>
    <row r="168" spans="1:29" ht="15" customHeight="1" x14ac:dyDescent="0.15">
      <c r="A168" s="383"/>
      <c r="B168" s="384"/>
      <c r="C168" s="384"/>
      <c r="D168" s="394"/>
      <c r="E168" s="633"/>
      <c r="F168" s="395"/>
      <c r="G168" s="399"/>
      <c r="H168" s="293" t="s">
        <v>310</v>
      </c>
      <c r="I168" s="303"/>
      <c r="J168" s="304"/>
      <c r="K168" s="294">
        <v>3000</v>
      </c>
      <c r="L168" s="303" t="s">
        <v>257</v>
      </c>
      <c r="M168" s="295">
        <v>1</v>
      </c>
      <c r="N168" s="303" t="s">
        <v>219</v>
      </c>
      <c r="O168" s="302">
        <f t="shared" ref="O168" si="18">(K168*M168)*1000</f>
        <v>3000000</v>
      </c>
      <c r="P168" s="202"/>
      <c r="Q168" s="170"/>
      <c r="R168" s="649"/>
      <c r="S168" s="650"/>
      <c r="W168" s="273">
        <v>3000000</v>
      </c>
      <c r="X168" s="274"/>
      <c r="Y168" s="275"/>
      <c r="Z168" s="276"/>
      <c r="AA168" s="277"/>
      <c r="AB168" s="189"/>
      <c r="AC168" s="189"/>
    </row>
    <row r="169" spans="1:29" ht="15.75" customHeight="1" x14ac:dyDescent="0.15">
      <c r="A169" s="383"/>
      <c r="B169" s="384"/>
      <c r="C169" s="385" t="s">
        <v>184</v>
      </c>
      <c r="D169" s="379" t="e">
        <f>SUM(P169+#REF!+#REF!+#REF!)</f>
        <v>#REF!</v>
      </c>
      <c r="E169" s="380">
        <v>16400000</v>
      </c>
      <c r="F169" s="510">
        <f>SUM(O169:O171)</f>
        <v>15408000</v>
      </c>
      <c r="G169" s="509">
        <f>SUM(F169-E169)</f>
        <v>-992000</v>
      </c>
      <c r="H169" s="423" t="s">
        <v>203</v>
      </c>
      <c r="I169" s="511"/>
      <c r="J169" s="512"/>
      <c r="K169" s="287"/>
      <c r="L169" s="286"/>
      <c r="M169" s="435"/>
      <c r="N169" s="285"/>
      <c r="O169" s="289">
        <v>3000000</v>
      </c>
      <c r="P169" s="202">
        <v>2300000</v>
      </c>
      <c r="Q169" s="170">
        <f>SUM(O169-P169)</f>
        <v>700000</v>
      </c>
      <c r="R169" s="168"/>
      <c r="S169" s="169"/>
      <c r="W169" s="278"/>
      <c r="X169" s="274"/>
      <c r="Y169" s="275"/>
      <c r="Z169" s="276"/>
      <c r="AA169" s="277"/>
      <c r="AB169" s="189"/>
      <c r="AC169" s="189"/>
    </row>
    <row r="170" spans="1:29" ht="15.75" customHeight="1" x14ac:dyDescent="0.15">
      <c r="A170" s="383"/>
      <c r="B170" s="513"/>
      <c r="C170" s="393"/>
      <c r="D170" s="394"/>
      <c r="E170" s="514"/>
      <c r="F170" s="515"/>
      <c r="G170" s="396"/>
      <c r="H170" s="423" t="s">
        <v>22</v>
      </c>
      <c r="I170" s="511"/>
      <c r="J170" s="512"/>
      <c r="K170" s="287"/>
      <c r="L170" s="286"/>
      <c r="M170" s="435"/>
      <c r="N170" s="285"/>
      <c r="O170" s="289">
        <v>2408000</v>
      </c>
      <c r="P170" s="202"/>
      <c r="Q170" s="170"/>
      <c r="R170" s="168"/>
      <c r="S170" s="169"/>
      <c r="W170" s="278"/>
      <c r="X170" s="274"/>
      <c r="Y170" s="275"/>
      <c r="Z170" s="276"/>
      <c r="AA170" s="277"/>
      <c r="AB170" s="189"/>
      <c r="AC170" s="189"/>
    </row>
    <row r="171" spans="1:29" ht="15.75" customHeight="1" x14ac:dyDescent="0.15">
      <c r="A171" s="446"/>
      <c r="B171" s="398"/>
      <c r="C171" s="516"/>
      <c r="D171" s="394"/>
      <c r="E171" s="514"/>
      <c r="F171" s="517"/>
      <c r="G171" s="377"/>
      <c r="H171" s="362" t="s">
        <v>386</v>
      </c>
      <c r="I171" s="363"/>
      <c r="J171" s="364"/>
      <c r="K171" s="365"/>
      <c r="L171" s="366"/>
      <c r="M171" s="367"/>
      <c r="N171" s="362"/>
      <c r="O171" s="368">
        <v>10000000</v>
      </c>
      <c r="P171" s="202"/>
      <c r="Q171" s="170"/>
      <c r="R171" s="168"/>
      <c r="S171" s="169"/>
      <c r="W171" s="278"/>
      <c r="X171" s="274"/>
      <c r="Y171" s="275"/>
      <c r="Z171" s="276"/>
      <c r="AA171" s="277"/>
      <c r="AB171" s="189"/>
      <c r="AC171" s="189"/>
    </row>
    <row r="172" spans="1:29" ht="15" customHeight="1" x14ac:dyDescent="0.15">
      <c r="A172" s="638" t="s">
        <v>112</v>
      </c>
      <c r="B172" s="639"/>
      <c r="C172" s="637"/>
      <c r="D172" s="379">
        <f>D173</f>
        <v>1000000</v>
      </c>
      <c r="E172" s="380">
        <v>365660</v>
      </c>
      <c r="F172" s="518">
        <f>F173</f>
        <v>800000</v>
      </c>
      <c r="G172" s="377">
        <f t="shared" ref="G172:G178" si="19">SUM(F172-E172)</f>
        <v>434340</v>
      </c>
      <c r="H172" s="425"/>
      <c r="I172" s="425"/>
      <c r="J172" s="398"/>
      <c r="K172" s="425"/>
      <c r="L172" s="398"/>
      <c r="M172" s="425"/>
      <c r="N172" s="425"/>
      <c r="O172" s="429"/>
      <c r="P172" s="202"/>
      <c r="Q172" s="170">
        <f t="shared" ref="Q172:Q178" si="20">SUM(O172-P172)</f>
        <v>0</v>
      </c>
      <c r="R172" s="168"/>
      <c r="S172" s="169"/>
      <c r="W172" s="273"/>
      <c r="X172" s="274"/>
      <c r="Y172" s="275"/>
      <c r="Z172" s="276"/>
      <c r="AA172" s="277"/>
      <c r="AB172" s="189"/>
      <c r="AC172" s="189"/>
    </row>
    <row r="173" spans="1:29" ht="15" customHeight="1" x14ac:dyDescent="0.15">
      <c r="A173" s="383"/>
      <c r="B173" s="640" t="s">
        <v>94</v>
      </c>
      <c r="C173" s="641"/>
      <c r="D173" s="379">
        <f>D174</f>
        <v>1000000</v>
      </c>
      <c r="E173" s="380">
        <v>365660</v>
      </c>
      <c r="F173" s="519">
        <f>F174</f>
        <v>800000</v>
      </c>
      <c r="G173" s="377">
        <f t="shared" si="19"/>
        <v>434340</v>
      </c>
      <c r="H173" s="285"/>
      <c r="I173" s="285"/>
      <c r="J173" s="286"/>
      <c r="K173" s="285"/>
      <c r="L173" s="286"/>
      <c r="M173" s="285"/>
      <c r="N173" s="285"/>
      <c r="O173" s="289"/>
      <c r="P173" s="202"/>
      <c r="Q173" s="170">
        <f t="shared" si="20"/>
        <v>0</v>
      </c>
      <c r="R173" s="168"/>
      <c r="S173" s="169"/>
      <c r="W173" s="273"/>
      <c r="X173" s="274"/>
      <c r="Y173" s="275"/>
      <c r="Z173" s="276"/>
      <c r="AA173" s="277"/>
      <c r="AB173" s="189"/>
      <c r="AC173" s="189"/>
    </row>
    <row r="174" spans="1:29" ht="15" customHeight="1" outlineLevel="1" x14ac:dyDescent="0.15">
      <c r="A174" s="520"/>
      <c r="B174" s="521"/>
      <c r="C174" s="416" t="s">
        <v>165</v>
      </c>
      <c r="D174" s="417">
        <v>1000000</v>
      </c>
      <c r="E174" s="380">
        <v>365660</v>
      </c>
      <c r="F174" s="522">
        <f>SUM(O174)</f>
        <v>800000</v>
      </c>
      <c r="G174" s="377">
        <f t="shared" si="19"/>
        <v>434340</v>
      </c>
      <c r="H174" s="423" t="s">
        <v>96</v>
      </c>
      <c r="I174" s="285"/>
      <c r="J174" s="286"/>
      <c r="K174" s="285"/>
      <c r="L174" s="286"/>
      <c r="M174" s="285"/>
      <c r="N174" s="285"/>
      <c r="O174" s="523">
        <v>800000</v>
      </c>
      <c r="P174" s="202">
        <v>1000000</v>
      </c>
      <c r="Q174" s="170">
        <f t="shared" si="20"/>
        <v>-200000</v>
      </c>
      <c r="R174" s="168"/>
      <c r="S174" s="169"/>
      <c r="W174" s="273"/>
      <c r="X174" s="274">
        <v>365660</v>
      </c>
      <c r="Y174" s="275"/>
      <c r="Z174" s="276"/>
      <c r="AA174" s="277"/>
      <c r="AB174" s="189"/>
      <c r="AC174" s="189"/>
    </row>
    <row r="175" spans="1:29" ht="15" customHeight="1" outlineLevel="1" x14ac:dyDescent="0.15">
      <c r="A175" s="644" t="s">
        <v>160</v>
      </c>
      <c r="B175" s="645"/>
      <c r="C175" s="646"/>
      <c r="D175" s="394">
        <f>D176</f>
        <v>146014502</v>
      </c>
      <c r="E175" s="380">
        <v>244740650</v>
      </c>
      <c r="F175" s="395">
        <f>F176</f>
        <v>107312559</v>
      </c>
      <c r="G175" s="377">
        <f t="shared" si="19"/>
        <v>-137428091</v>
      </c>
      <c r="H175" s="423"/>
      <c r="I175" s="285"/>
      <c r="J175" s="286"/>
      <c r="K175" s="285"/>
      <c r="L175" s="286"/>
      <c r="M175" s="285"/>
      <c r="N175" s="285"/>
      <c r="O175" s="289"/>
      <c r="P175" s="202"/>
      <c r="Q175" s="170">
        <f t="shared" si="20"/>
        <v>0</v>
      </c>
      <c r="R175" s="168"/>
      <c r="S175" s="169"/>
      <c r="W175" s="273"/>
      <c r="X175" s="274"/>
      <c r="Y175" s="275"/>
      <c r="Z175" s="276"/>
      <c r="AA175" s="277"/>
      <c r="AB175" s="189"/>
      <c r="AC175" s="189"/>
    </row>
    <row r="176" spans="1:29" ht="15" customHeight="1" x14ac:dyDescent="0.15">
      <c r="A176" s="383"/>
      <c r="B176" s="636" t="s">
        <v>159</v>
      </c>
      <c r="C176" s="637"/>
      <c r="D176" s="405">
        <f>SUM(D177:D178)</f>
        <v>146014502</v>
      </c>
      <c r="E176" s="380">
        <v>244740650</v>
      </c>
      <c r="F176" s="406">
        <f>SUM(F177:F178)</f>
        <v>107312559</v>
      </c>
      <c r="G176" s="377">
        <f t="shared" si="19"/>
        <v>-137428091</v>
      </c>
      <c r="H176" s="430"/>
      <c r="I176" s="430"/>
      <c r="J176" s="432"/>
      <c r="K176" s="430"/>
      <c r="L176" s="432"/>
      <c r="M176" s="430"/>
      <c r="N176" s="430"/>
      <c r="O176" s="307"/>
      <c r="P176" s="202"/>
      <c r="Q176" s="170">
        <f t="shared" si="20"/>
        <v>0</v>
      </c>
      <c r="R176" s="168"/>
      <c r="S176" s="169"/>
      <c r="W176" s="273"/>
      <c r="X176" s="274"/>
      <c r="Y176" s="275"/>
      <c r="Z176" s="276"/>
      <c r="AA176" s="277"/>
      <c r="AB176" s="189"/>
      <c r="AC176" s="189"/>
    </row>
    <row r="177" spans="1:29" ht="15" customHeight="1" collapsed="1" x14ac:dyDescent="0.15">
      <c r="A177" s="383"/>
      <c r="B177" s="524"/>
      <c r="C177" s="404" t="s">
        <v>172</v>
      </c>
      <c r="D177" s="405">
        <v>66014502</v>
      </c>
      <c r="E177" s="380">
        <v>129822969</v>
      </c>
      <c r="F177" s="525">
        <f>O177</f>
        <v>20663725</v>
      </c>
      <c r="G177" s="377">
        <f t="shared" si="19"/>
        <v>-109159244</v>
      </c>
      <c r="H177" s="430" t="s">
        <v>125</v>
      </c>
      <c r="I177" s="430"/>
      <c r="J177" s="432"/>
      <c r="K177" s="430"/>
      <c r="L177" s="432"/>
      <c r="M177" s="430"/>
      <c r="N177" s="430"/>
      <c r="O177" s="307">
        <v>20663725</v>
      </c>
      <c r="P177" s="202">
        <v>66014502</v>
      </c>
      <c r="Q177" s="170">
        <f t="shared" si="20"/>
        <v>-45350777</v>
      </c>
      <c r="R177" s="168"/>
      <c r="S177" s="169"/>
      <c r="T177" s="32" t="s">
        <v>128</v>
      </c>
      <c r="W177" s="273"/>
      <c r="X177" s="274"/>
      <c r="Y177" s="275"/>
      <c r="Z177" s="276"/>
      <c r="AA177" s="277"/>
      <c r="AB177" s="189"/>
      <c r="AC177" s="189"/>
    </row>
    <row r="178" spans="1:29" ht="15" customHeight="1" collapsed="1" x14ac:dyDescent="0.15">
      <c r="A178" s="526"/>
      <c r="B178" s="527"/>
      <c r="C178" s="528" t="s">
        <v>176</v>
      </c>
      <c r="D178" s="529">
        <v>80000000</v>
      </c>
      <c r="E178" s="530">
        <v>114917681</v>
      </c>
      <c r="F178" s="531">
        <f>SUM(O178)</f>
        <v>86648834</v>
      </c>
      <c r="G178" s="532">
        <f t="shared" si="19"/>
        <v>-28268847</v>
      </c>
      <c r="H178" s="533" t="s">
        <v>164</v>
      </c>
      <c r="I178" s="533"/>
      <c r="J178" s="534"/>
      <c r="K178" s="533"/>
      <c r="L178" s="534"/>
      <c r="M178" s="533"/>
      <c r="N178" s="533"/>
      <c r="O178" s="535">
        <v>86648834</v>
      </c>
      <c r="P178" s="207">
        <v>80000000</v>
      </c>
      <c r="Q178" s="172">
        <f t="shared" si="20"/>
        <v>6648834</v>
      </c>
      <c r="R178" s="173"/>
      <c r="S178" s="174"/>
      <c r="W178" s="232"/>
      <c r="X178" s="274"/>
      <c r="Y178" s="275">
        <v>1180</v>
      </c>
      <c r="Z178" s="276"/>
      <c r="AA178" s="277">
        <v>1538</v>
      </c>
      <c r="AB178" s="189"/>
      <c r="AC178" s="189">
        <v>3430</v>
      </c>
    </row>
    <row r="179" spans="1:29" ht="15" customHeight="1" collapsed="1" x14ac:dyDescent="0.15">
      <c r="A179" s="38"/>
      <c r="B179" s="38"/>
      <c r="C179" s="38"/>
      <c r="D179" s="38"/>
      <c r="E179" s="38"/>
      <c r="F179" s="38"/>
      <c r="G179" s="38"/>
      <c r="I179" s="35"/>
      <c r="J179" s="36"/>
      <c r="K179" s="37"/>
      <c r="L179" s="38"/>
      <c r="M179" s="35"/>
      <c r="N179" s="35"/>
      <c r="O179" s="188"/>
      <c r="W179" s="189"/>
      <c r="X179" s="189"/>
      <c r="Y179" s="275"/>
      <c r="Z179" s="276"/>
      <c r="AA179" s="277"/>
      <c r="AB179" s="189"/>
      <c r="AC179" s="189"/>
    </row>
    <row r="180" spans="1:29" ht="15" customHeight="1" collapsed="1" x14ac:dyDescent="0.15">
      <c r="A180" s="38"/>
      <c r="B180" s="38"/>
      <c r="C180" s="38"/>
      <c r="D180" s="38"/>
      <c r="E180" s="38"/>
      <c r="F180" s="38"/>
      <c r="G180" s="38"/>
      <c r="I180" s="35"/>
      <c r="J180" s="36"/>
      <c r="K180" s="37"/>
      <c r="L180" s="38"/>
      <c r="M180" s="35"/>
      <c r="N180" s="35"/>
      <c r="O180" s="188"/>
      <c r="W180" s="189"/>
      <c r="X180" s="189"/>
      <c r="Y180" s="189"/>
      <c r="Z180" s="189"/>
      <c r="AA180" s="189"/>
      <c r="AB180" s="189"/>
      <c r="AC180" s="189"/>
    </row>
    <row r="181" spans="1:29" x14ac:dyDescent="0.15">
      <c r="A181" s="38"/>
      <c r="B181" s="38"/>
      <c r="C181" s="38"/>
      <c r="D181" s="38"/>
      <c r="E181" s="38"/>
      <c r="F181" s="38"/>
      <c r="G181" s="38"/>
      <c r="I181" s="35"/>
      <c r="J181" s="36"/>
      <c r="K181" s="37"/>
      <c r="L181" s="38"/>
      <c r="M181" s="35"/>
      <c r="N181" s="35"/>
      <c r="O181" s="188"/>
      <c r="W181" s="189"/>
    </row>
    <row r="182" spans="1:29" x14ac:dyDescent="0.15">
      <c r="A182" s="38"/>
      <c r="B182" s="38"/>
      <c r="C182" s="38"/>
      <c r="D182" s="38"/>
      <c r="E182" s="38"/>
      <c r="F182" s="38"/>
      <c r="G182" s="38"/>
      <c r="I182" s="35"/>
      <c r="J182" s="36"/>
      <c r="K182" s="37"/>
      <c r="L182" s="38"/>
      <c r="M182" s="35"/>
      <c r="N182" s="35"/>
      <c r="O182" s="188"/>
      <c r="W182" s="189"/>
    </row>
    <row r="183" spans="1:29" x14ac:dyDescent="0.15">
      <c r="A183" s="38"/>
      <c r="B183" s="38"/>
      <c r="C183" s="38"/>
      <c r="D183" s="38"/>
      <c r="E183" s="38"/>
      <c r="F183" s="38"/>
      <c r="G183" s="38"/>
      <c r="I183" s="35"/>
      <c r="J183" s="36"/>
      <c r="K183" s="37"/>
      <c r="L183" s="38"/>
      <c r="M183" s="35"/>
      <c r="N183" s="35"/>
      <c r="O183" s="188"/>
      <c r="W183" s="189"/>
    </row>
    <row r="184" spans="1:29" x14ac:dyDescent="0.15">
      <c r="A184" s="38"/>
      <c r="B184" s="38"/>
      <c r="C184" s="38"/>
      <c r="D184" s="38"/>
      <c r="E184" s="38"/>
      <c r="F184" s="38"/>
      <c r="G184" s="191"/>
      <c r="H184" s="190"/>
      <c r="I184" s="35"/>
      <c r="J184" s="36"/>
      <c r="K184" s="37"/>
      <c r="L184" s="38"/>
      <c r="M184" s="35"/>
      <c r="N184" s="35"/>
      <c r="O184" s="188"/>
    </row>
    <row r="185" spans="1:29" x14ac:dyDescent="0.15">
      <c r="A185" s="38"/>
      <c r="B185" s="38"/>
      <c r="C185" s="38"/>
      <c r="D185" s="38"/>
      <c r="E185" s="38"/>
      <c r="F185" s="38"/>
      <c r="G185" s="191"/>
      <c r="H185" s="190"/>
      <c r="I185" s="35"/>
      <c r="J185" s="36"/>
      <c r="K185" s="37"/>
      <c r="L185" s="38"/>
      <c r="M185" s="35"/>
      <c r="N185" s="35"/>
      <c r="O185" s="188"/>
      <c r="U185" s="189"/>
      <c r="V185" s="189"/>
    </row>
    <row r="186" spans="1:29" x14ac:dyDescent="0.15">
      <c r="A186" s="38"/>
      <c r="B186" s="38"/>
      <c r="C186" s="38"/>
      <c r="D186" s="38"/>
      <c r="E186" s="38"/>
      <c r="F186" s="38"/>
      <c r="G186" s="191"/>
      <c r="H186" s="190"/>
      <c r="I186" s="35"/>
      <c r="J186" s="36"/>
      <c r="K186" s="37"/>
      <c r="L186" s="38"/>
      <c r="M186" s="35"/>
      <c r="N186" s="35"/>
      <c r="O186" s="188"/>
      <c r="U186" s="189"/>
      <c r="V186" s="189"/>
    </row>
    <row r="187" spans="1:29" x14ac:dyDescent="0.15">
      <c r="A187" s="38"/>
      <c r="B187" s="38"/>
      <c r="C187" s="38"/>
      <c r="D187" s="38"/>
      <c r="E187" s="38"/>
      <c r="F187" s="38"/>
      <c r="G187" s="191"/>
      <c r="H187" s="190"/>
      <c r="I187" s="35"/>
      <c r="J187" s="38"/>
      <c r="K187" s="35"/>
      <c r="L187" s="38"/>
      <c r="M187" s="35"/>
      <c r="N187" s="35"/>
      <c r="O187" s="188"/>
      <c r="T187" s="189"/>
      <c r="U187" s="189"/>
      <c r="V187" s="189"/>
    </row>
    <row r="188" spans="1:29" x14ac:dyDescent="0.15">
      <c r="A188" s="38"/>
      <c r="B188" s="38"/>
      <c r="C188" s="38"/>
      <c r="D188" s="38"/>
      <c r="E188" s="38"/>
      <c r="F188" s="38"/>
      <c r="G188" s="191"/>
      <c r="H188" s="190"/>
      <c r="I188" s="35"/>
      <c r="J188" s="38"/>
      <c r="K188" s="35"/>
      <c r="L188" s="38"/>
      <c r="M188" s="35"/>
      <c r="N188" s="35"/>
      <c r="O188" s="188"/>
      <c r="T188" s="189"/>
      <c r="U188" s="189"/>
      <c r="V188" s="189"/>
    </row>
    <row r="189" spans="1:29" x14ac:dyDescent="0.15">
      <c r="A189" s="38"/>
      <c r="B189" s="38"/>
      <c r="C189" s="38"/>
      <c r="D189" s="38"/>
      <c r="E189" s="38"/>
      <c r="F189" s="38"/>
      <c r="G189" s="191"/>
      <c r="H189" s="190"/>
      <c r="I189" s="35"/>
      <c r="J189" s="38"/>
      <c r="K189" s="35"/>
      <c r="L189" s="38"/>
      <c r="M189" s="35"/>
      <c r="N189" s="35"/>
      <c r="O189" s="188"/>
      <c r="T189" s="189"/>
      <c r="U189" s="189"/>
      <c r="V189" s="189"/>
    </row>
    <row r="190" spans="1:29" x14ac:dyDescent="0.15">
      <c r="A190" s="38"/>
      <c r="B190" s="38"/>
      <c r="C190" s="38"/>
      <c r="D190" s="38"/>
      <c r="E190" s="38"/>
      <c r="F190" s="38"/>
      <c r="G190" s="38"/>
      <c r="H190" s="190"/>
      <c r="I190" s="35"/>
      <c r="J190" s="38"/>
      <c r="K190" s="35"/>
      <c r="L190" s="38"/>
      <c r="M190" s="35"/>
      <c r="N190" s="35"/>
      <c r="O190" s="188"/>
      <c r="T190" s="189"/>
      <c r="U190" s="189"/>
      <c r="V190" s="189"/>
    </row>
    <row r="191" spans="1:29" x14ac:dyDescent="0.15">
      <c r="A191" s="38"/>
      <c r="B191" s="38"/>
      <c r="C191" s="38"/>
      <c r="D191" s="38"/>
      <c r="E191" s="38"/>
      <c r="F191" s="38"/>
      <c r="G191" s="191"/>
      <c r="H191" s="190"/>
      <c r="I191" s="35"/>
      <c r="J191" s="38"/>
      <c r="K191" s="35"/>
      <c r="L191" s="38"/>
      <c r="M191" s="35"/>
      <c r="N191" s="35"/>
      <c r="O191" s="188"/>
      <c r="T191" s="189"/>
    </row>
    <row r="192" spans="1:29" x14ac:dyDescent="0.15">
      <c r="A192" s="38"/>
      <c r="B192" s="38"/>
      <c r="C192" s="38"/>
      <c r="D192" s="38"/>
      <c r="E192" s="38"/>
      <c r="F192" s="38"/>
      <c r="G192" s="191"/>
      <c r="H192" s="190"/>
      <c r="I192" s="35"/>
      <c r="J192" s="38"/>
      <c r="K192" s="35"/>
      <c r="L192" s="38"/>
      <c r="M192" s="35"/>
      <c r="N192" s="35"/>
      <c r="O192" s="188"/>
      <c r="T192" s="189"/>
    </row>
    <row r="193" spans="1:20" x14ac:dyDescent="0.15">
      <c r="A193" s="38"/>
      <c r="B193" s="38"/>
      <c r="C193" s="38"/>
      <c r="D193" s="38"/>
      <c r="E193" s="38"/>
      <c r="F193" s="38"/>
      <c r="G193" s="191"/>
      <c r="H193" s="190"/>
      <c r="I193" s="35"/>
      <c r="J193" s="38"/>
      <c r="K193" s="35"/>
      <c r="L193" s="38"/>
      <c r="M193" s="35"/>
      <c r="N193" s="35"/>
      <c r="O193" s="188"/>
      <c r="T193" s="189"/>
    </row>
    <row r="194" spans="1:20" x14ac:dyDescent="0.15">
      <c r="A194" s="38"/>
      <c r="B194" s="38"/>
      <c r="C194" s="38"/>
      <c r="D194" s="38"/>
      <c r="E194" s="38"/>
      <c r="F194" s="38"/>
      <c r="G194" s="191"/>
      <c r="H194" s="190"/>
      <c r="I194" s="35"/>
      <c r="J194" s="38"/>
      <c r="K194" s="35"/>
      <c r="L194" s="38"/>
      <c r="M194" s="35"/>
      <c r="N194" s="35"/>
      <c r="O194" s="188"/>
      <c r="T194" s="189"/>
    </row>
    <row r="195" spans="1:20" x14ac:dyDescent="0.15">
      <c r="A195" s="38"/>
      <c r="B195" s="38"/>
      <c r="C195" s="38"/>
      <c r="D195" s="38"/>
      <c r="E195" s="38"/>
      <c r="F195" s="38"/>
      <c r="G195" s="38"/>
      <c r="I195" s="35"/>
      <c r="J195" s="38"/>
      <c r="K195" s="35"/>
      <c r="L195" s="38"/>
      <c r="M195" s="35"/>
      <c r="N195" s="35"/>
      <c r="O195" s="35"/>
      <c r="T195" s="189"/>
    </row>
    <row r="196" spans="1:20" x14ac:dyDescent="0.15">
      <c r="A196" s="38"/>
      <c r="B196" s="38"/>
      <c r="C196" s="38"/>
      <c r="D196" s="38"/>
      <c r="E196" s="38"/>
      <c r="F196" s="38"/>
      <c r="G196" s="38"/>
      <c r="I196" s="35"/>
      <c r="J196" s="38"/>
      <c r="K196" s="35"/>
      <c r="L196" s="38"/>
      <c r="M196" s="35"/>
      <c r="N196" s="35"/>
      <c r="O196" s="35"/>
    </row>
    <row r="197" spans="1:20" x14ac:dyDescent="0.15">
      <c r="A197" s="38"/>
      <c r="B197" s="38"/>
      <c r="C197" s="38"/>
      <c r="D197" s="38"/>
      <c r="E197" s="38"/>
      <c r="F197" s="38"/>
      <c r="G197" s="38"/>
      <c r="I197" s="35"/>
      <c r="J197" s="38"/>
      <c r="K197" s="35"/>
      <c r="L197" s="38"/>
      <c r="M197" s="35"/>
      <c r="N197" s="35"/>
      <c r="O197" s="35"/>
    </row>
    <row r="198" spans="1:20" x14ac:dyDescent="0.15">
      <c r="A198" s="38"/>
      <c r="B198" s="38"/>
      <c r="C198" s="38"/>
      <c r="D198" s="38"/>
      <c r="E198" s="38"/>
      <c r="F198" s="38"/>
      <c r="G198" s="38"/>
      <c r="I198" s="35"/>
      <c r="J198" s="38"/>
      <c r="K198" s="35"/>
      <c r="L198" s="38"/>
      <c r="M198" s="35"/>
      <c r="N198" s="35"/>
      <c r="O198" s="35"/>
    </row>
    <row r="199" spans="1:20" x14ac:dyDescent="0.15">
      <c r="A199" s="38"/>
      <c r="B199" s="38"/>
      <c r="C199" s="38"/>
      <c r="D199" s="38"/>
      <c r="E199" s="38"/>
      <c r="F199" s="38"/>
      <c r="G199" s="38"/>
      <c r="I199" s="35"/>
      <c r="J199" s="38"/>
      <c r="K199" s="35"/>
      <c r="L199" s="38"/>
      <c r="M199" s="35"/>
      <c r="N199" s="35"/>
      <c r="O199" s="35"/>
    </row>
    <row r="200" spans="1:20" x14ac:dyDescent="0.15">
      <c r="A200" s="38"/>
      <c r="B200" s="38"/>
      <c r="C200" s="38"/>
      <c r="D200" s="38"/>
      <c r="E200" s="38"/>
      <c r="F200" s="38"/>
      <c r="G200" s="38"/>
      <c r="I200" s="35"/>
      <c r="J200" s="38"/>
      <c r="K200" s="35"/>
      <c r="L200" s="38"/>
      <c r="M200" s="35"/>
      <c r="N200" s="35"/>
      <c r="O200" s="35"/>
    </row>
    <row r="201" spans="1:20" x14ac:dyDescent="0.15">
      <c r="A201" s="38"/>
      <c r="B201" s="38"/>
      <c r="C201" s="38"/>
      <c r="D201" s="38"/>
      <c r="E201" s="38"/>
      <c r="F201" s="38"/>
      <c r="G201" s="38"/>
      <c r="I201" s="35"/>
      <c r="J201" s="38"/>
      <c r="K201" s="35"/>
      <c r="L201" s="38"/>
      <c r="M201" s="35"/>
      <c r="N201" s="35"/>
      <c r="O201" s="35"/>
    </row>
    <row r="202" spans="1:20" x14ac:dyDescent="0.15">
      <c r="A202" s="38"/>
      <c r="B202" s="38"/>
      <c r="C202" s="38"/>
      <c r="D202" s="38"/>
      <c r="E202" s="38"/>
      <c r="F202" s="38"/>
      <c r="G202" s="38"/>
      <c r="I202" s="35"/>
      <c r="J202" s="38"/>
      <c r="K202" s="35"/>
      <c r="L202" s="38"/>
      <c r="M202" s="35"/>
      <c r="N202" s="35"/>
      <c r="O202" s="35"/>
    </row>
    <row r="203" spans="1:20" x14ac:dyDescent="0.15">
      <c r="A203" s="38"/>
      <c r="B203" s="38"/>
      <c r="C203" s="38"/>
      <c r="D203" s="38"/>
      <c r="E203" s="38"/>
      <c r="F203" s="38"/>
      <c r="G203" s="38"/>
      <c r="I203" s="35"/>
      <c r="J203" s="38"/>
      <c r="K203" s="35"/>
      <c r="L203" s="38"/>
      <c r="M203" s="35"/>
      <c r="N203" s="35"/>
      <c r="O203" s="35"/>
    </row>
    <row r="204" spans="1:20" x14ac:dyDescent="0.15">
      <c r="A204" s="38"/>
      <c r="B204" s="38"/>
      <c r="C204" s="38"/>
      <c r="D204" s="38"/>
      <c r="E204" s="38"/>
      <c r="F204" s="38"/>
      <c r="G204" s="38"/>
      <c r="I204" s="35"/>
      <c r="J204" s="38"/>
      <c r="K204" s="35"/>
      <c r="L204" s="38"/>
      <c r="M204" s="35"/>
      <c r="N204" s="35"/>
      <c r="O204" s="35"/>
    </row>
    <row r="205" spans="1:20" x14ac:dyDescent="0.15">
      <c r="A205" s="38"/>
      <c r="B205" s="38"/>
      <c r="C205" s="38"/>
      <c r="D205" s="38"/>
      <c r="E205" s="38"/>
      <c r="F205" s="38"/>
      <c r="G205" s="38"/>
      <c r="I205" s="35"/>
      <c r="J205" s="38"/>
      <c r="K205" s="35"/>
      <c r="L205" s="38"/>
      <c r="M205" s="35"/>
      <c r="N205" s="35"/>
      <c r="O205" s="35"/>
    </row>
    <row r="206" spans="1:20" x14ac:dyDescent="0.15">
      <c r="A206" s="38"/>
      <c r="B206" s="38"/>
      <c r="C206" s="38"/>
      <c r="D206" s="38"/>
      <c r="E206" s="38"/>
      <c r="F206" s="38"/>
      <c r="G206" s="38"/>
      <c r="I206" s="35"/>
      <c r="J206" s="38"/>
      <c r="K206" s="35"/>
      <c r="L206" s="38"/>
      <c r="M206" s="35"/>
      <c r="N206" s="35"/>
      <c r="O206" s="35"/>
    </row>
    <row r="207" spans="1:20" x14ac:dyDescent="0.15">
      <c r="A207" s="38"/>
      <c r="B207" s="38"/>
      <c r="C207" s="38"/>
      <c r="D207" s="38"/>
      <c r="E207" s="38"/>
      <c r="F207" s="38"/>
      <c r="G207" s="38"/>
      <c r="I207" s="35"/>
      <c r="J207" s="38"/>
      <c r="K207" s="35"/>
      <c r="L207" s="38"/>
      <c r="M207" s="35"/>
      <c r="N207" s="35"/>
      <c r="O207" s="35"/>
    </row>
    <row r="208" spans="1:20" x14ac:dyDescent="0.15">
      <c r="A208" s="38"/>
      <c r="B208" s="38"/>
      <c r="C208" s="38"/>
      <c r="D208" s="38"/>
      <c r="E208" s="38"/>
      <c r="F208" s="38"/>
      <c r="G208" s="38"/>
      <c r="I208" s="35"/>
      <c r="J208" s="38"/>
      <c r="K208" s="35"/>
      <c r="L208" s="38"/>
      <c r="M208" s="35"/>
      <c r="N208" s="35"/>
      <c r="O208" s="35"/>
    </row>
    <row r="209" spans="1:15" x14ac:dyDescent="0.15">
      <c r="A209" s="38"/>
      <c r="B209" s="38"/>
      <c r="C209" s="38"/>
      <c r="D209" s="38"/>
      <c r="E209" s="38"/>
      <c r="F209" s="38"/>
      <c r="G209" s="38"/>
      <c r="I209" s="35"/>
      <c r="J209" s="38"/>
      <c r="K209" s="35"/>
      <c r="L209" s="38"/>
      <c r="M209" s="35"/>
      <c r="N209" s="35"/>
      <c r="O209" s="35"/>
    </row>
    <row r="210" spans="1:15" x14ac:dyDescent="0.15">
      <c r="A210" s="38"/>
      <c r="B210" s="38"/>
      <c r="C210" s="38"/>
      <c r="D210" s="38"/>
      <c r="E210" s="38"/>
      <c r="F210" s="38"/>
      <c r="G210" s="38"/>
      <c r="I210" s="35"/>
      <c r="J210" s="38"/>
      <c r="K210" s="35"/>
      <c r="L210" s="38"/>
      <c r="M210" s="35"/>
      <c r="N210" s="35"/>
      <c r="O210" s="35"/>
    </row>
    <row r="211" spans="1:15" x14ac:dyDescent="0.15">
      <c r="A211" s="38"/>
      <c r="B211" s="38"/>
      <c r="C211" s="38"/>
      <c r="D211" s="38"/>
      <c r="E211" s="38"/>
      <c r="F211" s="38"/>
      <c r="G211" s="38"/>
      <c r="I211" s="35"/>
      <c r="J211" s="38"/>
      <c r="K211" s="35"/>
      <c r="L211" s="38"/>
      <c r="M211" s="35"/>
      <c r="N211" s="35"/>
      <c r="O211" s="35"/>
    </row>
    <row r="212" spans="1:15" x14ac:dyDescent="0.15">
      <c r="A212" s="38"/>
      <c r="B212" s="38"/>
      <c r="C212" s="38"/>
      <c r="D212" s="38"/>
      <c r="E212" s="38"/>
      <c r="F212" s="38"/>
      <c r="G212" s="38"/>
      <c r="I212" s="35"/>
      <c r="J212" s="38"/>
      <c r="K212" s="35"/>
      <c r="L212" s="38"/>
      <c r="M212" s="35"/>
      <c r="N212" s="35"/>
      <c r="O212" s="35"/>
    </row>
    <row r="213" spans="1:15" x14ac:dyDescent="0.15">
      <c r="A213" s="38"/>
      <c r="B213" s="38"/>
      <c r="C213" s="38"/>
      <c r="D213" s="38"/>
      <c r="E213" s="38"/>
      <c r="F213" s="38"/>
      <c r="G213" s="38"/>
      <c r="I213" s="35"/>
      <c r="J213" s="38"/>
      <c r="K213" s="35"/>
      <c r="L213" s="38"/>
      <c r="M213" s="35"/>
      <c r="N213" s="35"/>
      <c r="O213" s="35"/>
    </row>
    <row r="214" spans="1:15" x14ac:dyDescent="0.15">
      <c r="A214" s="38"/>
      <c r="B214" s="38"/>
      <c r="C214" s="38"/>
      <c r="D214" s="38"/>
      <c r="E214" s="38"/>
      <c r="F214" s="38"/>
      <c r="G214" s="38"/>
      <c r="I214" s="35"/>
      <c r="J214" s="38"/>
      <c r="K214" s="35"/>
      <c r="L214" s="38"/>
      <c r="M214" s="35"/>
      <c r="N214" s="35"/>
      <c r="O214" s="35"/>
    </row>
    <row r="215" spans="1:15" x14ac:dyDescent="0.15">
      <c r="A215" s="38"/>
      <c r="B215" s="38"/>
      <c r="C215" s="38"/>
      <c r="D215" s="38"/>
      <c r="E215" s="38"/>
      <c r="F215" s="38"/>
      <c r="G215" s="38"/>
      <c r="I215" s="35"/>
      <c r="J215" s="38"/>
      <c r="K215" s="35"/>
      <c r="L215" s="38"/>
      <c r="M215" s="35"/>
      <c r="N215" s="35"/>
      <c r="O215" s="35"/>
    </row>
    <row r="216" spans="1:15" x14ac:dyDescent="0.15">
      <c r="A216" s="38"/>
      <c r="B216" s="38"/>
      <c r="C216" s="38"/>
      <c r="D216" s="38"/>
      <c r="E216" s="38"/>
      <c r="F216" s="38"/>
      <c r="G216" s="38"/>
      <c r="I216" s="35"/>
      <c r="J216" s="38"/>
      <c r="K216" s="35"/>
      <c r="L216" s="38"/>
      <c r="M216" s="35"/>
      <c r="N216" s="35"/>
      <c r="O216" s="35"/>
    </row>
    <row r="217" spans="1:15" x14ac:dyDescent="0.15">
      <c r="A217" s="38"/>
      <c r="B217" s="38"/>
      <c r="C217" s="38"/>
      <c r="D217" s="38"/>
      <c r="E217" s="38"/>
      <c r="F217" s="38"/>
      <c r="G217" s="38"/>
      <c r="I217" s="35"/>
      <c r="J217" s="38"/>
      <c r="K217" s="35"/>
      <c r="L217" s="38"/>
      <c r="M217" s="35"/>
      <c r="N217" s="35"/>
      <c r="O217" s="35"/>
    </row>
    <row r="218" spans="1:15" x14ac:dyDescent="0.15">
      <c r="A218" s="38"/>
      <c r="B218" s="38"/>
      <c r="C218" s="38"/>
      <c r="D218" s="38"/>
      <c r="E218" s="38"/>
      <c r="F218" s="38"/>
      <c r="G218" s="38"/>
      <c r="I218" s="35"/>
      <c r="J218" s="38"/>
      <c r="K218" s="35"/>
      <c r="L218" s="38"/>
      <c r="M218" s="35"/>
      <c r="N218" s="35"/>
      <c r="O218" s="35"/>
    </row>
    <row r="219" spans="1:15" x14ac:dyDescent="0.15">
      <c r="A219" s="38"/>
      <c r="B219" s="38"/>
      <c r="C219" s="38"/>
      <c r="D219" s="38"/>
      <c r="E219" s="38"/>
      <c r="F219" s="38"/>
      <c r="G219" s="38"/>
      <c r="I219" s="35"/>
      <c r="J219" s="38"/>
      <c r="K219" s="35"/>
      <c r="L219" s="38"/>
      <c r="M219" s="35"/>
      <c r="N219" s="35"/>
      <c r="O219" s="35"/>
    </row>
    <row r="220" spans="1:15" x14ac:dyDescent="0.15">
      <c r="A220" s="38"/>
      <c r="B220" s="38"/>
      <c r="C220" s="38"/>
      <c r="D220" s="38"/>
      <c r="E220" s="38"/>
      <c r="F220" s="38"/>
      <c r="G220" s="38"/>
      <c r="I220" s="35"/>
      <c r="J220" s="38"/>
      <c r="K220" s="35"/>
      <c r="L220" s="38"/>
      <c r="M220" s="35"/>
      <c r="N220" s="35"/>
      <c r="O220" s="35"/>
    </row>
    <row r="221" spans="1:15" x14ac:dyDescent="0.15">
      <c r="A221" s="38"/>
      <c r="B221" s="38"/>
      <c r="C221" s="38"/>
      <c r="D221" s="38"/>
      <c r="E221" s="38"/>
      <c r="F221" s="38"/>
      <c r="G221" s="38"/>
      <c r="I221" s="35"/>
      <c r="J221" s="38"/>
      <c r="K221" s="35"/>
      <c r="L221" s="38"/>
      <c r="M221" s="35"/>
      <c r="N221" s="35"/>
      <c r="O221" s="35"/>
    </row>
    <row r="222" spans="1:15" x14ac:dyDescent="0.15">
      <c r="A222" s="38"/>
      <c r="B222" s="38"/>
      <c r="C222" s="38"/>
      <c r="D222" s="38"/>
      <c r="E222" s="38"/>
      <c r="F222" s="38"/>
      <c r="G222" s="38"/>
      <c r="I222" s="35"/>
      <c r="J222" s="38"/>
      <c r="K222" s="35"/>
      <c r="L222" s="38"/>
      <c r="M222" s="35"/>
      <c r="N222" s="35"/>
      <c r="O222" s="35"/>
    </row>
    <row r="223" spans="1:15" x14ac:dyDescent="0.15">
      <c r="A223" s="38"/>
      <c r="B223" s="38"/>
      <c r="C223" s="38"/>
      <c r="D223" s="38"/>
      <c r="E223" s="38"/>
      <c r="F223" s="38"/>
      <c r="G223" s="38"/>
      <c r="I223" s="35"/>
      <c r="J223" s="38"/>
      <c r="K223" s="35"/>
      <c r="L223" s="38"/>
      <c r="M223" s="35"/>
      <c r="N223" s="35"/>
      <c r="O223" s="35"/>
    </row>
    <row r="224" spans="1:15" x14ac:dyDescent="0.15">
      <c r="A224" s="38"/>
      <c r="B224" s="38"/>
      <c r="C224" s="38"/>
      <c r="D224" s="38"/>
      <c r="E224" s="38"/>
      <c r="F224" s="38"/>
      <c r="G224" s="38"/>
      <c r="I224" s="35"/>
      <c r="J224" s="38"/>
      <c r="K224" s="35"/>
      <c r="L224" s="38"/>
      <c r="M224" s="35"/>
      <c r="N224" s="35"/>
      <c r="O224" s="35"/>
    </row>
    <row r="225" spans="1:15" x14ac:dyDescent="0.15">
      <c r="A225" s="38"/>
      <c r="B225" s="38"/>
      <c r="C225" s="38"/>
      <c r="D225" s="38"/>
      <c r="E225" s="38"/>
      <c r="F225" s="38"/>
      <c r="G225" s="38"/>
      <c r="I225" s="35"/>
      <c r="J225" s="38"/>
      <c r="K225" s="35"/>
      <c r="L225" s="38"/>
      <c r="M225" s="35"/>
      <c r="N225" s="35"/>
      <c r="O225" s="35"/>
    </row>
    <row r="226" spans="1:15" x14ac:dyDescent="0.15">
      <c r="A226" s="38"/>
      <c r="B226" s="38"/>
      <c r="C226" s="38"/>
      <c r="D226" s="38"/>
      <c r="E226" s="38"/>
      <c r="F226" s="38"/>
      <c r="G226" s="38"/>
      <c r="I226" s="35"/>
      <c r="J226" s="38"/>
      <c r="K226" s="35"/>
      <c r="L226" s="38"/>
      <c r="M226" s="35"/>
      <c r="N226" s="35"/>
      <c r="O226" s="35"/>
    </row>
    <row r="227" spans="1:15" x14ac:dyDescent="0.15">
      <c r="A227" s="38"/>
      <c r="B227" s="38"/>
      <c r="C227" s="38"/>
      <c r="D227" s="38"/>
      <c r="E227" s="38"/>
      <c r="F227" s="38"/>
      <c r="G227" s="38"/>
      <c r="I227" s="35"/>
      <c r="J227" s="38"/>
      <c r="K227" s="35"/>
      <c r="L227" s="38"/>
      <c r="M227" s="35"/>
      <c r="N227" s="35"/>
      <c r="O227" s="35"/>
    </row>
    <row r="228" spans="1:15" x14ac:dyDescent="0.15">
      <c r="A228" s="38"/>
      <c r="B228" s="38"/>
      <c r="C228" s="38"/>
      <c r="D228" s="38"/>
      <c r="E228" s="38"/>
      <c r="F228" s="38"/>
      <c r="G228" s="38"/>
      <c r="I228" s="35"/>
      <c r="J228" s="38"/>
      <c r="K228" s="35"/>
      <c r="L228" s="38"/>
      <c r="M228" s="35"/>
      <c r="N228" s="35"/>
      <c r="O228" s="35"/>
    </row>
    <row r="229" spans="1:15" x14ac:dyDescent="0.15">
      <c r="A229" s="38"/>
      <c r="B229" s="38"/>
      <c r="C229" s="38"/>
      <c r="D229" s="38"/>
      <c r="E229" s="38"/>
      <c r="F229" s="38"/>
      <c r="G229" s="38"/>
      <c r="I229" s="35"/>
      <c r="J229" s="38"/>
      <c r="K229" s="35"/>
      <c r="L229" s="38"/>
      <c r="M229" s="35"/>
      <c r="N229" s="35"/>
      <c r="O229" s="35"/>
    </row>
    <row r="230" spans="1:15" x14ac:dyDescent="0.15">
      <c r="A230" s="38"/>
      <c r="B230" s="38"/>
      <c r="C230" s="38"/>
      <c r="D230" s="38"/>
      <c r="E230" s="38"/>
      <c r="F230" s="38"/>
      <c r="G230" s="38"/>
      <c r="I230" s="35"/>
      <c r="J230" s="38"/>
      <c r="K230" s="35"/>
      <c r="L230" s="38"/>
      <c r="M230" s="35"/>
      <c r="N230" s="35"/>
      <c r="O230" s="35"/>
    </row>
    <row r="231" spans="1:15" x14ac:dyDescent="0.15">
      <c r="A231" s="38"/>
      <c r="B231" s="38"/>
      <c r="C231" s="38"/>
      <c r="D231" s="38"/>
      <c r="E231" s="38"/>
      <c r="F231" s="38"/>
      <c r="G231" s="38"/>
      <c r="I231" s="35"/>
      <c r="J231" s="38"/>
      <c r="K231" s="35"/>
      <c r="L231" s="38"/>
      <c r="M231" s="35"/>
      <c r="N231" s="35"/>
      <c r="O231" s="35"/>
    </row>
    <row r="232" spans="1:15" x14ac:dyDescent="0.15">
      <c r="A232" s="38"/>
      <c r="B232" s="38"/>
      <c r="C232" s="38"/>
      <c r="D232" s="38"/>
      <c r="E232" s="38"/>
      <c r="F232" s="38"/>
      <c r="G232" s="38"/>
      <c r="I232" s="35"/>
      <c r="J232" s="38"/>
      <c r="K232" s="35"/>
      <c r="L232" s="38"/>
      <c r="M232" s="35"/>
      <c r="N232" s="35"/>
      <c r="O232" s="35"/>
    </row>
    <row r="233" spans="1:15" x14ac:dyDescent="0.15">
      <c r="A233" s="38"/>
      <c r="B233" s="38"/>
      <c r="C233" s="38"/>
      <c r="D233" s="38"/>
      <c r="E233" s="38"/>
      <c r="F233" s="38"/>
      <c r="G233" s="38"/>
      <c r="I233" s="35"/>
      <c r="J233" s="38"/>
      <c r="K233" s="35"/>
      <c r="L233" s="38"/>
      <c r="M233" s="35"/>
      <c r="N233" s="35"/>
      <c r="O233" s="35"/>
    </row>
    <row r="234" spans="1:15" x14ac:dyDescent="0.15">
      <c r="A234" s="38"/>
      <c r="B234" s="38"/>
      <c r="C234" s="38"/>
      <c r="D234" s="38"/>
      <c r="E234" s="38"/>
      <c r="F234" s="38"/>
      <c r="G234" s="38"/>
      <c r="I234" s="35"/>
      <c r="J234" s="38"/>
      <c r="K234" s="35"/>
      <c r="L234" s="38"/>
      <c r="M234" s="35"/>
      <c r="N234" s="35"/>
      <c r="O234" s="35"/>
    </row>
    <row r="235" spans="1:15" x14ac:dyDescent="0.15">
      <c r="A235" s="38"/>
      <c r="B235" s="38"/>
      <c r="C235" s="38"/>
      <c r="D235" s="38"/>
      <c r="E235" s="38"/>
      <c r="F235" s="38"/>
      <c r="G235" s="38"/>
      <c r="I235" s="35"/>
      <c r="J235" s="38"/>
      <c r="K235" s="35"/>
      <c r="L235" s="38"/>
      <c r="M235" s="35"/>
      <c r="N235" s="35"/>
      <c r="O235" s="35"/>
    </row>
    <row r="236" spans="1:15" x14ac:dyDescent="0.15">
      <c r="A236" s="38"/>
      <c r="B236" s="38"/>
      <c r="C236" s="38"/>
      <c r="D236" s="38"/>
      <c r="E236" s="38"/>
      <c r="F236" s="38"/>
      <c r="G236" s="38"/>
      <c r="I236" s="35"/>
      <c r="J236" s="38"/>
      <c r="K236" s="35"/>
      <c r="L236" s="38"/>
      <c r="M236" s="35"/>
      <c r="N236" s="35"/>
      <c r="O236" s="35"/>
    </row>
    <row r="237" spans="1:15" x14ac:dyDescent="0.15">
      <c r="A237" s="38"/>
      <c r="B237" s="38"/>
      <c r="C237" s="38"/>
      <c r="D237" s="38"/>
      <c r="E237" s="38"/>
      <c r="F237" s="38"/>
      <c r="G237" s="38"/>
      <c r="I237" s="35"/>
      <c r="J237" s="38"/>
      <c r="K237" s="35"/>
      <c r="L237" s="38"/>
      <c r="M237" s="35"/>
      <c r="N237" s="35"/>
      <c r="O237" s="35"/>
    </row>
    <row r="238" spans="1:15" x14ac:dyDescent="0.15">
      <c r="A238" s="38"/>
      <c r="B238" s="38"/>
      <c r="C238" s="38"/>
      <c r="D238" s="38"/>
      <c r="E238" s="38"/>
      <c r="F238" s="38"/>
      <c r="G238" s="38"/>
      <c r="I238" s="35"/>
      <c r="J238" s="38"/>
      <c r="K238" s="35"/>
      <c r="L238" s="38"/>
      <c r="M238" s="35"/>
      <c r="N238" s="35"/>
      <c r="O238" s="35"/>
    </row>
    <row r="239" spans="1:15" x14ac:dyDescent="0.15">
      <c r="A239" s="38"/>
      <c r="B239" s="38"/>
      <c r="C239" s="38"/>
      <c r="D239" s="38"/>
      <c r="E239" s="38"/>
      <c r="F239" s="38"/>
      <c r="G239" s="38"/>
      <c r="I239" s="35"/>
      <c r="J239" s="38"/>
      <c r="K239" s="35"/>
      <c r="L239" s="38"/>
      <c r="M239" s="35"/>
      <c r="N239" s="35"/>
      <c r="O239" s="35"/>
    </row>
    <row r="240" spans="1:15" x14ac:dyDescent="0.15">
      <c r="A240" s="38"/>
      <c r="B240" s="38"/>
      <c r="C240" s="38"/>
      <c r="D240" s="38"/>
      <c r="E240" s="38"/>
      <c r="F240" s="38"/>
      <c r="G240" s="38"/>
      <c r="I240" s="35"/>
      <c r="J240" s="38"/>
      <c r="K240" s="35"/>
      <c r="L240" s="38"/>
      <c r="M240" s="35"/>
      <c r="N240" s="35"/>
      <c r="O240" s="35"/>
    </row>
    <row r="241" spans="1:15" x14ac:dyDescent="0.15">
      <c r="A241" s="38"/>
      <c r="B241" s="38"/>
      <c r="C241" s="38"/>
      <c r="D241" s="38"/>
      <c r="E241" s="38"/>
      <c r="F241" s="38"/>
      <c r="G241" s="38"/>
      <c r="I241" s="35"/>
      <c r="J241" s="38"/>
      <c r="K241" s="35"/>
      <c r="L241" s="38"/>
      <c r="M241" s="35"/>
      <c r="N241" s="35"/>
      <c r="O241" s="35"/>
    </row>
    <row r="242" spans="1:15" x14ac:dyDescent="0.15">
      <c r="A242" s="38"/>
      <c r="B242" s="38"/>
      <c r="C242" s="38"/>
      <c r="D242" s="38"/>
      <c r="E242" s="38"/>
      <c r="F242" s="38"/>
      <c r="G242" s="38"/>
      <c r="I242" s="35"/>
      <c r="J242" s="38"/>
      <c r="K242" s="35"/>
      <c r="L242" s="38"/>
      <c r="M242" s="35"/>
      <c r="N242" s="35"/>
      <c r="O242" s="35"/>
    </row>
    <row r="243" spans="1:15" x14ac:dyDescent="0.15">
      <c r="A243" s="38"/>
      <c r="B243" s="38"/>
      <c r="C243" s="38"/>
      <c r="D243" s="38"/>
      <c r="E243" s="38"/>
      <c r="F243" s="38"/>
      <c r="G243" s="38"/>
      <c r="I243" s="35"/>
      <c r="J243" s="38"/>
      <c r="K243" s="35"/>
      <c r="L243" s="38"/>
      <c r="M243" s="35"/>
      <c r="N243" s="35"/>
      <c r="O243" s="35"/>
    </row>
    <row r="244" spans="1:15" x14ac:dyDescent="0.15">
      <c r="A244" s="38"/>
      <c r="B244" s="38"/>
      <c r="C244" s="38"/>
      <c r="D244" s="38"/>
      <c r="E244" s="38"/>
      <c r="F244" s="38"/>
      <c r="G244" s="38"/>
      <c r="I244" s="35"/>
      <c r="J244" s="38"/>
      <c r="K244" s="35"/>
      <c r="L244" s="38"/>
      <c r="M244" s="35"/>
      <c r="N244" s="35"/>
      <c r="O244" s="35"/>
    </row>
    <row r="245" spans="1:15" x14ac:dyDescent="0.15">
      <c r="A245" s="38"/>
      <c r="B245" s="38"/>
      <c r="C245" s="38"/>
      <c r="D245" s="38"/>
      <c r="E245" s="38"/>
      <c r="F245" s="38"/>
      <c r="G245" s="38"/>
      <c r="I245" s="35"/>
      <c r="J245" s="38"/>
      <c r="K245" s="35"/>
      <c r="L245" s="38"/>
      <c r="M245" s="35"/>
      <c r="N245" s="35"/>
      <c r="O245" s="35"/>
    </row>
    <row r="246" spans="1:15" x14ac:dyDescent="0.15">
      <c r="A246" s="38"/>
      <c r="B246" s="38"/>
      <c r="C246" s="38"/>
      <c r="D246" s="38"/>
      <c r="E246" s="38"/>
      <c r="F246" s="38"/>
      <c r="G246" s="38"/>
      <c r="I246" s="35"/>
      <c r="J246" s="38"/>
      <c r="K246" s="35"/>
      <c r="L246" s="38"/>
      <c r="M246" s="35"/>
      <c r="N246" s="35"/>
      <c r="O246" s="35"/>
    </row>
    <row r="247" spans="1:15" x14ac:dyDescent="0.15">
      <c r="A247" s="38"/>
      <c r="B247" s="38"/>
      <c r="C247" s="38"/>
      <c r="D247" s="38"/>
      <c r="E247" s="38"/>
      <c r="F247" s="38"/>
      <c r="G247" s="38"/>
      <c r="I247" s="35"/>
      <c r="J247" s="38"/>
      <c r="K247" s="35"/>
      <c r="L247" s="38"/>
      <c r="M247" s="35"/>
      <c r="N247" s="35"/>
      <c r="O247" s="35"/>
    </row>
    <row r="248" spans="1:15" x14ac:dyDescent="0.15">
      <c r="A248" s="38"/>
      <c r="B248" s="38"/>
      <c r="C248" s="38"/>
      <c r="D248" s="38"/>
      <c r="E248" s="38"/>
      <c r="F248" s="38"/>
      <c r="G248" s="38"/>
      <c r="I248" s="35"/>
      <c r="J248" s="38"/>
      <c r="K248" s="35"/>
      <c r="L248" s="38"/>
      <c r="M248" s="35"/>
      <c r="N248" s="35"/>
      <c r="O248" s="35"/>
    </row>
    <row r="249" spans="1:15" x14ac:dyDescent="0.15">
      <c r="A249" s="38"/>
      <c r="B249" s="38"/>
      <c r="C249" s="38"/>
      <c r="D249" s="38"/>
      <c r="E249" s="38"/>
      <c r="F249" s="38"/>
      <c r="G249" s="38"/>
      <c r="I249" s="35"/>
      <c r="J249" s="38"/>
      <c r="K249" s="35"/>
      <c r="L249" s="38"/>
      <c r="M249" s="35"/>
      <c r="N249" s="35"/>
      <c r="O249" s="35"/>
    </row>
    <row r="250" spans="1:15" x14ac:dyDescent="0.15">
      <c r="A250" s="38"/>
      <c r="B250" s="38"/>
      <c r="C250" s="38"/>
      <c r="D250" s="38"/>
      <c r="E250" s="38"/>
      <c r="F250" s="38"/>
      <c r="G250" s="38"/>
      <c r="I250" s="35"/>
      <c r="J250" s="38"/>
      <c r="K250" s="35"/>
      <c r="L250" s="38"/>
      <c r="M250" s="35"/>
      <c r="N250" s="35"/>
      <c r="O250" s="35"/>
    </row>
    <row r="251" spans="1:15" x14ac:dyDescent="0.15">
      <c r="A251" s="38"/>
      <c r="B251" s="38"/>
      <c r="C251" s="38"/>
      <c r="D251" s="38"/>
      <c r="E251" s="38"/>
      <c r="F251" s="38"/>
      <c r="G251" s="38"/>
      <c r="I251" s="35"/>
      <c r="J251" s="38"/>
      <c r="K251" s="35"/>
      <c r="L251" s="38"/>
      <c r="M251" s="35"/>
      <c r="N251" s="35"/>
      <c r="O251" s="35"/>
    </row>
    <row r="252" spans="1:15" x14ac:dyDescent="0.15">
      <c r="A252" s="38"/>
      <c r="B252" s="38"/>
      <c r="C252" s="38"/>
      <c r="D252" s="38"/>
      <c r="E252" s="38"/>
      <c r="F252" s="38"/>
      <c r="G252" s="38"/>
      <c r="I252" s="35"/>
      <c r="J252" s="38"/>
      <c r="K252" s="35"/>
      <c r="L252" s="38"/>
      <c r="M252" s="35"/>
      <c r="N252" s="35"/>
      <c r="O252" s="35"/>
    </row>
    <row r="253" spans="1:15" x14ac:dyDescent="0.15">
      <c r="A253" s="38"/>
      <c r="B253" s="38"/>
      <c r="C253" s="38"/>
      <c r="D253" s="38"/>
      <c r="E253" s="38"/>
      <c r="F253" s="38"/>
      <c r="G253" s="38"/>
      <c r="I253" s="35"/>
      <c r="J253" s="38"/>
      <c r="K253" s="35"/>
      <c r="L253" s="38"/>
      <c r="M253" s="35"/>
      <c r="N253" s="35"/>
      <c r="O253" s="35"/>
    </row>
    <row r="254" spans="1:15" x14ac:dyDescent="0.15">
      <c r="A254" s="38"/>
      <c r="B254" s="38"/>
      <c r="C254" s="38"/>
      <c r="D254" s="38"/>
      <c r="E254" s="38"/>
      <c r="F254" s="38"/>
      <c r="G254" s="38"/>
      <c r="I254" s="35"/>
      <c r="J254" s="38"/>
      <c r="K254" s="35"/>
      <c r="L254" s="38"/>
      <c r="M254" s="35"/>
      <c r="N254" s="35"/>
      <c r="O254" s="35"/>
    </row>
    <row r="255" spans="1:15" x14ac:dyDescent="0.15">
      <c r="A255" s="38"/>
      <c r="B255" s="38"/>
      <c r="C255" s="38"/>
      <c r="D255" s="38"/>
      <c r="E255" s="38"/>
      <c r="F255" s="38"/>
      <c r="G255" s="38"/>
      <c r="I255" s="35"/>
      <c r="J255" s="38"/>
      <c r="K255" s="35"/>
      <c r="L255" s="38"/>
      <c r="M255" s="35"/>
      <c r="N255" s="35"/>
      <c r="O255" s="35"/>
    </row>
    <row r="256" spans="1:15" x14ac:dyDescent="0.15">
      <c r="A256" s="38"/>
      <c r="B256" s="38"/>
      <c r="C256" s="38"/>
      <c r="D256" s="38"/>
      <c r="E256" s="38"/>
      <c r="F256" s="38"/>
      <c r="G256" s="38"/>
      <c r="I256" s="35"/>
      <c r="J256" s="38"/>
      <c r="K256" s="35"/>
      <c r="L256" s="38"/>
      <c r="M256" s="35"/>
      <c r="N256" s="35"/>
      <c r="O256" s="35"/>
    </row>
    <row r="257" spans="1:15" x14ac:dyDescent="0.15">
      <c r="A257" s="38"/>
      <c r="B257" s="38"/>
      <c r="C257" s="38"/>
      <c r="D257" s="38"/>
      <c r="E257" s="38"/>
      <c r="F257" s="38"/>
      <c r="G257" s="38"/>
      <c r="I257" s="35"/>
      <c r="J257" s="38"/>
      <c r="K257" s="35"/>
      <c r="L257" s="38"/>
      <c r="M257" s="35"/>
      <c r="N257" s="35"/>
      <c r="O257" s="35"/>
    </row>
    <row r="258" spans="1:15" x14ac:dyDescent="0.15">
      <c r="A258" s="38"/>
      <c r="B258" s="38"/>
      <c r="C258" s="38"/>
      <c r="D258" s="38"/>
      <c r="E258" s="38"/>
      <c r="F258" s="38"/>
      <c r="G258" s="38"/>
      <c r="I258" s="35"/>
      <c r="J258" s="38"/>
      <c r="K258" s="35"/>
      <c r="L258" s="38"/>
      <c r="M258" s="35"/>
      <c r="N258" s="35"/>
      <c r="O258" s="35"/>
    </row>
    <row r="259" spans="1:15" x14ac:dyDescent="0.15">
      <c r="A259" s="38"/>
      <c r="B259" s="38"/>
      <c r="C259" s="38"/>
      <c r="D259" s="38"/>
      <c r="E259" s="38"/>
      <c r="F259" s="38"/>
      <c r="G259" s="38"/>
      <c r="I259" s="35"/>
      <c r="J259" s="38"/>
      <c r="K259" s="35"/>
      <c r="L259" s="38"/>
      <c r="M259" s="35"/>
      <c r="N259" s="35"/>
      <c r="O259" s="35"/>
    </row>
    <row r="260" spans="1:15" x14ac:dyDescent="0.15">
      <c r="A260" s="38"/>
      <c r="B260" s="38"/>
      <c r="C260" s="38"/>
      <c r="D260" s="38"/>
      <c r="E260" s="38"/>
      <c r="F260" s="38"/>
      <c r="G260" s="38"/>
      <c r="I260" s="35"/>
      <c r="J260" s="38"/>
      <c r="K260" s="35"/>
      <c r="L260" s="38"/>
      <c r="M260" s="35"/>
      <c r="N260" s="35"/>
      <c r="O260" s="35"/>
    </row>
    <row r="261" spans="1:15" x14ac:dyDescent="0.15">
      <c r="A261" s="38"/>
      <c r="B261" s="38"/>
      <c r="C261" s="38"/>
      <c r="D261" s="38"/>
      <c r="E261" s="38"/>
      <c r="F261" s="38"/>
      <c r="G261" s="38"/>
      <c r="I261" s="35"/>
      <c r="J261" s="38"/>
      <c r="K261" s="35"/>
      <c r="L261" s="38"/>
      <c r="M261" s="35"/>
      <c r="N261" s="35"/>
      <c r="O261" s="35"/>
    </row>
    <row r="262" spans="1:15" x14ac:dyDescent="0.15">
      <c r="A262" s="38"/>
      <c r="B262" s="38"/>
      <c r="C262" s="38"/>
      <c r="D262" s="38"/>
      <c r="E262" s="38"/>
      <c r="F262" s="38"/>
      <c r="G262" s="38"/>
      <c r="I262" s="35"/>
      <c r="J262" s="38"/>
      <c r="K262" s="35"/>
      <c r="L262" s="38"/>
      <c r="M262" s="35"/>
      <c r="N262" s="35"/>
      <c r="O262" s="35"/>
    </row>
    <row r="263" spans="1:15" x14ac:dyDescent="0.15">
      <c r="A263" s="38"/>
      <c r="B263" s="38"/>
      <c r="C263" s="38"/>
      <c r="D263" s="38"/>
      <c r="E263" s="38"/>
      <c r="F263" s="38"/>
      <c r="G263" s="38"/>
      <c r="I263" s="35"/>
      <c r="J263" s="38"/>
      <c r="K263" s="35"/>
      <c r="L263" s="38"/>
      <c r="M263" s="35"/>
      <c r="N263" s="35"/>
      <c r="O263" s="35"/>
    </row>
    <row r="264" spans="1:15" x14ac:dyDescent="0.15">
      <c r="A264" s="38"/>
      <c r="B264" s="38"/>
      <c r="C264" s="38"/>
      <c r="D264" s="38"/>
      <c r="E264" s="38"/>
      <c r="F264" s="38"/>
      <c r="G264" s="38"/>
      <c r="I264" s="35"/>
      <c r="J264" s="38"/>
      <c r="K264" s="35"/>
      <c r="L264" s="38"/>
      <c r="M264" s="35"/>
      <c r="N264" s="35"/>
      <c r="O264" s="35"/>
    </row>
    <row r="265" spans="1:15" x14ac:dyDescent="0.15">
      <c r="A265" s="38"/>
      <c r="B265" s="38"/>
      <c r="C265" s="38"/>
      <c r="D265" s="38"/>
      <c r="E265" s="38"/>
      <c r="F265" s="38"/>
      <c r="G265" s="38"/>
      <c r="I265" s="35"/>
      <c r="J265" s="38"/>
      <c r="K265" s="35"/>
      <c r="L265" s="38"/>
      <c r="M265" s="35"/>
      <c r="N265" s="35"/>
      <c r="O265" s="35"/>
    </row>
    <row r="266" spans="1:15" x14ac:dyDescent="0.15">
      <c r="A266" s="38"/>
      <c r="B266" s="38"/>
      <c r="C266" s="38"/>
      <c r="D266" s="38"/>
      <c r="E266" s="38"/>
      <c r="F266" s="38"/>
      <c r="G266" s="38"/>
      <c r="I266" s="35"/>
      <c r="J266" s="38"/>
      <c r="K266" s="35"/>
      <c r="L266" s="38"/>
      <c r="M266" s="35"/>
      <c r="N266" s="35"/>
      <c r="O266" s="35"/>
    </row>
    <row r="267" spans="1:15" x14ac:dyDescent="0.15">
      <c r="A267" s="38"/>
      <c r="B267" s="38"/>
      <c r="C267" s="38"/>
      <c r="D267" s="38"/>
      <c r="E267" s="38"/>
      <c r="F267" s="38"/>
      <c r="G267" s="38"/>
      <c r="I267" s="35"/>
      <c r="J267" s="38"/>
      <c r="K267" s="35"/>
      <c r="L267" s="38"/>
      <c r="M267" s="35"/>
      <c r="N267" s="35"/>
      <c r="O267" s="35"/>
    </row>
    <row r="268" spans="1:15" x14ac:dyDescent="0.15">
      <c r="A268" s="38"/>
      <c r="B268" s="38"/>
      <c r="C268" s="38"/>
      <c r="D268" s="38"/>
      <c r="E268" s="38"/>
      <c r="F268" s="38"/>
      <c r="G268" s="38"/>
      <c r="I268" s="35"/>
      <c r="J268" s="38"/>
      <c r="K268" s="35"/>
      <c r="L268" s="38"/>
      <c r="M268" s="35"/>
      <c r="N268" s="35"/>
      <c r="O268" s="35"/>
    </row>
    <row r="269" spans="1:15" x14ac:dyDescent="0.15">
      <c r="A269" s="38"/>
      <c r="B269" s="38"/>
      <c r="C269" s="38"/>
      <c r="D269" s="38"/>
      <c r="E269" s="38"/>
      <c r="F269" s="38"/>
      <c r="G269" s="38"/>
      <c r="I269" s="35"/>
      <c r="J269" s="38"/>
      <c r="K269" s="35"/>
      <c r="L269" s="38"/>
      <c r="M269" s="35"/>
      <c r="N269" s="35"/>
      <c r="O269" s="35"/>
    </row>
    <row r="270" spans="1:15" x14ac:dyDescent="0.15">
      <c r="A270" s="38"/>
      <c r="B270" s="38"/>
      <c r="C270" s="38"/>
      <c r="D270" s="38"/>
      <c r="E270" s="38"/>
      <c r="F270" s="38"/>
      <c r="G270" s="38"/>
      <c r="I270" s="35"/>
      <c r="J270" s="38"/>
      <c r="K270" s="35"/>
      <c r="L270" s="38"/>
      <c r="M270" s="35"/>
      <c r="N270" s="35"/>
      <c r="O270" s="35"/>
    </row>
    <row r="271" spans="1:15" x14ac:dyDescent="0.15">
      <c r="A271" s="38"/>
      <c r="B271" s="38"/>
      <c r="C271" s="38"/>
      <c r="D271" s="38"/>
      <c r="E271" s="38"/>
      <c r="F271" s="38"/>
      <c r="G271" s="38"/>
      <c r="I271" s="35"/>
      <c r="J271" s="38"/>
      <c r="K271" s="35"/>
      <c r="L271" s="38"/>
      <c r="M271" s="35"/>
      <c r="N271" s="35"/>
      <c r="O271" s="35"/>
    </row>
    <row r="272" spans="1:15" x14ac:dyDescent="0.15">
      <c r="A272" s="38"/>
      <c r="B272" s="38"/>
      <c r="C272" s="38"/>
      <c r="D272" s="38"/>
      <c r="E272" s="38"/>
      <c r="F272" s="38"/>
      <c r="G272" s="38"/>
      <c r="I272" s="35"/>
      <c r="J272" s="38"/>
      <c r="K272" s="35"/>
      <c r="L272" s="38"/>
      <c r="M272" s="35"/>
      <c r="N272" s="35"/>
      <c r="O272" s="35"/>
    </row>
    <row r="273" spans="1:15" x14ac:dyDescent="0.15">
      <c r="A273" s="38"/>
      <c r="B273" s="38"/>
      <c r="C273" s="38"/>
      <c r="D273" s="38"/>
      <c r="E273" s="38"/>
      <c r="F273" s="38"/>
      <c r="G273" s="38"/>
      <c r="I273" s="35"/>
      <c r="J273" s="38"/>
      <c r="K273" s="35"/>
      <c r="L273" s="38"/>
      <c r="M273" s="35"/>
      <c r="N273" s="35"/>
      <c r="O273" s="35"/>
    </row>
    <row r="274" spans="1:15" x14ac:dyDescent="0.15">
      <c r="A274" s="38"/>
      <c r="B274" s="38"/>
      <c r="C274" s="38"/>
      <c r="D274" s="38"/>
      <c r="E274" s="38"/>
      <c r="F274" s="38"/>
      <c r="G274" s="38"/>
      <c r="I274" s="35"/>
      <c r="J274" s="38"/>
      <c r="K274" s="35"/>
      <c r="L274" s="38"/>
      <c r="M274" s="35"/>
      <c r="N274" s="35"/>
      <c r="O274" s="35"/>
    </row>
    <row r="275" spans="1:15" x14ac:dyDescent="0.15">
      <c r="A275" s="38"/>
      <c r="B275" s="38"/>
      <c r="C275" s="38"/>
      <c r="D275" s="38"/>
      <c r="E275" s="38"/>
      <c r="F275" s="38"/>
      <c r="G275" s="38"/>
      <c r="I275" s="35"/>
      <c r="J275" s="38"/>
      <c r="K275" s="35"/>
      <c r="L275" s="38"/>
      <c r="M275" s="35"/>
      <c r="N275" s="35"/>
      <c r="O275" s="35"/>
    </row>
    <row r="276" spans="1:15" x14ac:dyDescent="0.15">
      <c r="A276" s="38"/>
      <c r="B276" s="38"/>
      <c r="C276" s="38"/>
      <c r="D276" s="38"/>
      <c r="E276" s="38"/>
      <c r="F276" s="38"/>
      <c r="G276" s="38"/>
      <c r="I276" s="35"/>
      <c r="J276" s="38"/>
      <c r="K276" s="35"/>
      <c r="L276" s="38"/>
      <c r="M276" s="35"/>
      <c r="N276" s="35"/>
      <c r="O276" s="35"/>
    </row>
    <row r="277" spans="1:15" x14ac:dyDescent="0.15">
      <c r="A277" s="38"/>
      <c r="B277" s="38"/>
      <c r="C277" s="38"/>
      <c r="D277" s="38"/>
      <c r="E277" s="38"/>
      <c r="F277" s="38"/>
      <c r="G277" s="38"/>
      <c r="I277" s="35"/>
      <c r="J277" s="38"/>
      <c r="K277" s="35"/>
      <c r="L277" s="38"/>
      <c r="M277" s="35"/>
      <c r="N277" s="35"/>
      <c r="O277" s="35"/>
    </row>
    <row r="278" spans="1:15" x14ac:dyDescent="0.15">
      <c r="A278" s="38"/>
      <c r="B278" s="38"/>
      <c r="C278" s="38"/>
      <c r="D278" s="38"/>
      <c r="E278" s="38"/>
      <c r="F278" s="38"/>
      <c r="G278" s="38"/>
      <c r="I278" s="35"/>
      <c r="J278" s="38"/>
      <c r="K278" s="35"/>
      <c r="L278" s="38"/>
      <c r="M278" s="35"/>
      <c r="N278" s="35"/>
      <c r="O278" s="35"/>
    </row>
    <row r="279" spans="1:15" x14ac:dyDescent="0.15">
      <c r="A279" s="38"/>
      <c r="B279" s="38"/>
      <c r="C279" s="38"/>
      <c r="D279" s="38"/>
      <c r="E279" s="38"/>
      <c r="F279" s="38"/>
      <c r="G279" s="38"/>
      <c r="I279" s="35"/>
      <c r="J279" s="38"/>
      <c r="K279" s="35"/>
      <c r="L279" s="38"/>
      <c r="M279" s="35"/>
      <c r="N279" s="35"/>
      <c r="O279" s="35"/>
    </row>
    <row r="280" spans="1:15" x14ac:dyDescent="0.15">
      <c r="A280" s="38"/>
      <c r="B280" s="38"/>
      <c r="C280" s="38"/>
      <c r="D280" s="38"/>
      <c r="E280" s="38"/>
      <c r="F280" s="38"/>
      <c r="G280" s="38"/>
      <c r="I280" s="35"/>
      <c r="J280" s="38"/>
      <c r="K280" s="35"/>
      <c r="L280" s="38"/>
      <c r="M280" s="35"/>
      <c r="N280" s="35"/>
      <c r="O280" s="35"/>
    </row>
    <row r="281" spans="1:15" x14ac:dyDescent="0.15">
      <c r="A281" s="38"/>
      <c r="B281" s="38"/>
      <c r="C281" s="38"/>
      <c r="D281" s="38"/>
      <c r="E281" s="38"/>
      <c r="F281" s="38"/>
      <c r="G281" s="38"/>
      <c r="I281" s="35"/>
      <c r="J281" s="38"/>
      <c r="K281" s="35"/>
      <c r="L281" s="38"/>
      <c r="M281" s="35"/>
      <c r="N281" s="35"/>
      <c r="O281" s="35"/>
    </row>
    <row r="282" spans="1:15" x14ac:dyDescent="0.15">
      <c r="A282" s="38"/>
      <c r="B282" s="38"/>
      <c r="C282" s="38"/>
      <c r="D282" s="38"/>
      <c r="E282" s="38"/>
      <c r="F282" s="38"/>
      <c r="G282" s="38"/>
      <c r="I282" s="35"/>
      <c r="J282" s="38"/>
      <c r="K282" s="35"/>
      <c r="L282" s="38"/>
      <c r="M282" s="35"/>
      <c r="N282" s="35"/>
      <c r="O282" s="35"/>
    </row>
    <row r="283" spans="1:15" x14ac:dyDescent="0.15">
      <c r="A283" s="38"/>
      <c r="B283" s="38"/>
      <c r="C283" s="38"/>
      <c r="D283" s="38"/>
      <c r="E283" s="38"/>
      <c r="F283" s="38"/>
      <c r="G283" s="38"/>
      <c r="I283" s="35"/>
      <c r="J283" s="38"/>
      <c r="K283" s="35"/>
      <c r="L283" s="38"/>
      <c r="M283" s="35"/>
      <c r="N283" s="35"/>
      <c r="O283" s="35"/>
    </row>
    <row r="284" spans="1:15" x14ac:dyDescent="0.15">
      <c r="A284" s="38"/>
      <c r="B284" s="38"/>
      <c r="C284" s="38"/>
      <c r="D284" s="38"/>
      <c r="E284" s="38"/>
      <c r="F284" s="38"/>
      <c r="G284" s="38"/>
      <c r="I284" s="35"/>
      <c r="J284" s="38"/>
      <c r="K284" s="35"/>
      <c r="L284" s="38"/>
      <c r="M284" s="35"/>
      <c r="N284" s="35"/>
      <c r="O284" s="35"/>
    </row>
    <row r="285" spans="1:15" x14ac:dyDescent="0.15">
      <c r="A285" s="38"/>
      <c r="B285" s="38"/>
      <c r="C285" s="38"/>
      <c r="D285" s="38"/>
      <c r="E285" s="38"/>
      <c r="F285" s="38"/>
      <c r="G285" s="38"/>
      <c r="I285" s="35"/>
      <c r="J285" s="38"/>
      <c r="K285" s="35"/>
      <c r="L285" s="38"/>
      <c r="M285" s="35"/>
      <c r="N285" s="35"/>
      <c r="O285" s="35"/>
    </row>
    <row r="286" spans="1:15" x14ac:dyDescent="0.15">
      <c r="A286" s="38"/>
      <c r="B286" s="38"/>
      <c r="C286" s="38"/>
      <c r="D286" s="38"/>
      <c r="E286" s="38"/>
      <c r="F286" s="38"/>
      <c r="G286" s="38"/>
      <c r="I286" s="35"/>
      <c r="J286" s="38"/>
      <c r="K286" s="35"/>
      <c r="L286" s="38"/>
      <c r="M286" s="35"/>
      <c r="N286" s="35"/>
      <c r="O286" s="35"/>
    </row>
    <row r="287" spans="1:15" x14ac:dyDescent="0.15">
      <c r="A287" s="38"/>
      <c r="B287" s="38"/>
      <c r="C287" s="38"/>
      <c r="D287" s="38"/>
      <c r="E287" s="38"/>
      <c r="F287" s="38"/>
      <c r="G287" s="38"/>
      <c r="I287" s="35"/>
      <c r="J287" s="38"/>
      <c r="K287" s="35"/>
      <c r="L287" s="38"/>
      <c r="M287" s="35"/>
      <c r="N287" s="35"/>
      <c r="O287" s="35"/>
    </row>
    <row r="288" spans="1:15" x14ac:dyDescent="0.15">
      <c r="A288" s="38"/>
      <c r="B288" s="38"/>
      <c r="C288" s="38"/>
      <c r="D288" s="38"/>
      <c r="E288" s="38"/>
      <c r="F288" s="38"/>
      <c r="G288" s="38"/>
      <c r="I288" s="35"/>
      <c r="J288" s="38"/>
      <c r="K288" s="35"/>
      <c r="L288" s="38"/>
      <c r="M288" s="35"/>
      <c r="N288" s="35"/>
      <c r="O288" s="35"/>
    </row>
    <row r="289" spans="1:15" x14ac:dyDescent="0.15">
      <c r="A289" s="38"/>
      <c r="B289" s="38"/>
      <c r="C289" s="38"/>
      <c r="D289" s="38"/>
      <c r="E289" s="38"/>
      <c r="F289" s="38"/>
      <c r="G289" s="38"/>
      <c r="I289" s="35"/>
      <c r="J289" s="38"/>
      <c r="K289" s="35"/>
      <c r="L289" s="38"/>
      <c r="M289" s="35"/>
      <c r="N289" s="35"/>
      <c r="O289" s="35"/>
    </row>
    <row r="290" spans="1:15" x14ac:dyDescent="0.15">
      <c r="A290" s="38"/>
      <c r="B290" s="38"/>
      <c r="C290" s="38"/>
      <c r="D290" s="38"/>
      <c r="E290" s="38"/>
      <c r="F290" s="38"/>
      <c r="G290" s="38"/>
      <c r="I290" s="35"/>
      <c r="J290" s="38"/>
      <c r="K290" s="35"/>
      <c r="L290" s="38"/>
      <c r="M290" s="35"/>
      <c r="N290" s="35"/>
      <c r="O290" s="35"/>
    </row>
    <row r="291" spans="1:15" x14ac:dyDescent="0.15">
      <c r="A291" s="38"/>
      <c r="B291" s="38"/>
      <c r="C291" s="38"/>
      <c r="D291" s="38"/>
      <c r="E291" s="38"/>
      <c r="F291" s="38"/>
      <c r="G291" s="38"/>
      <c r="I291" s="35"/>
      <c r="J291" s="38"/>
      <c r="K291" s="35"/>
      <c r="L291" s="38"/>
      <c r="M291" s="35"/>
      <c r="N291" s="35"/>
      <c r="O291" s="35"/>
    </row>
    <row r="292" spans="1:15" x14ac:dyDescent="0.15">
      <c r="A292" s="38"/>
      <c r="B292" s="38"/>
      <c r="C292" s="38"/>
      <c r="D292" s="38"/>
      <c r="E292" s="38"/>
      <c r="F292" s="38"/>
      <c r="G292" s="38"/>
      <c r="I292" s="35"/>
      <c r="J292" s="38"/>
      <c r="K292" s="35"/>
      <c r="L292" s="38"/>
      <c r="M292" s="35"/>
      <c r="N292" s="35"/>
      <c r="O292" s="35"/>
    </row>
    <row r="293" spans="1:15" x14ac:dyDescent="0.15">
      <c r="A293" s="38"/>
      <c r="B293" s="38"/>
      <c r="C293" s="38"/>
      <c r="D293" s="38"/>
      <c r="E293" s="38"/>
      <c r="F293" s="38"/>
      <c r="G293" s="38"/>
      <c r="I293" s="35"/>
      <c r="J293" s="38"/>
      <c r="K293" s="35"/>
      <c r="L293" s="38"/>
      <c r="M293" s="35"/>
      <c r="N293" s="35"/>
      <c r="O293" s="35"/>
    </row>
    <row r="294" spans="1:15" x14ac:dyDescent="0.15">
      <c r="A294" s="38"/>
      <c r="B294" s="38"/>
      <c r="C294" s="38"/>
      <c r="D294" s="38"/>
      <c r="E294" s="38"/>
      <c r="F294" s="38"/>
      <c r="G294" s="38"/>
      <c r="I294" s="35"/>
      <c r="J294" s="38"/>
      <c r="K294" s="35"/>
      <c r="L294" s="38"/>
      <c r="M294" s="35"/>
      <c r="N294" s="35"/>
      <c r="O294" s="35"/>
    </row>
    <row r="295" spans="1:15" x14ac:dyDescent="0.15">
      <c r="A295" s="38"/>
      <c r="B295" s="38"/>
      <c r="C295" s="38"/>
      <c r="D295" s="38"/>
      <c r="E295" s="38"/>
      <c r="F295" s="38"/>
      <c r="G295" s="38"/>
      <c r="I295" s="35"/>
      <c r="J295" s="38"/>
      <c r="K295" s="35"/>
      <c r="L295" s="38"/>
      <c r="M295" s="35"/>
      <c r="N295" s="35"/>
      <c r="O295" s="35"/>
    </row>
    <row r="296" spans="1:15" x14ac:dyDescent="0.15">
      <c r="A296" s="38"/>
      <c r="B296" s="38"/>
      <c r="C296" s="38"/>
      <c r="D296" s="38"/>
      <c r="E296" s="38"/>
      <c r="F296" s="38"/>
      <c r="G296" s="38"/>
      <c r="I296" s="35"/>
      <c r="J296" s="38"/>
      <c r="K296" s="35"/>
      <c r="L296" s="38"/>
      <c r="M296" s="35"/>
      <c r="N296" s="35"/>
      <c r="O296" s="35"/>
    </row>
    <row r="297" spans="1:15" x14ac:dyDescent="0.15">
      <c r="A297" s="38"/>
      <c r="B297" s="38"/>
      <c r="C297" s="38"/>
      <c r="D297" s="38"/>
      <c r="E297" s="38"/>
      <c r="F297" s="38"/>
      <c r="G297" s="38"/>
      <c r="I297" s="35"/>
      <c r="J297" s="38"/>
      <c r="K297" s="35"/>
      <c r="L297" s="38"/>
      <c r="M297" s="35"/>
      <c r="N297" s="35"/>
      <c r="O297" s="35"/>
    </row>
    <row r="298" spans="1:15" x14ac:dyDescent="0.15">
      <c r="A298" s="38"/>
      <c r="B298" s="38"/>
      <c r="C298" s="38"/>
      <c r="D298" s="38"/>
      <c r="E298" s="38"/>
      <c r="F298" s="38"/>
      <c r="G298" s="38"/>
      <c r="I298" s="35"/>
      <c r="J298" s="38"/>
      <c r="K298" s="35"/>
      <c r="L298" s="38"/>
      <c r="M298" s="35"/>
      <c r="N298" s="35"/>
      <c r="O298" s="35"/>
    </row>
    <row r="299" spans="1:15" x14ac:dyDescent="0.15">
      <c r="A299" s="38"/>
      <c r="B299" s="38"/>
      <c r="C299" s="38"/>
      <c r="D299" s="38"/>
      <c r="E299" s="38"/>
      <c r="F299" s="38"/>
      <c r="G299" s="38"/>
      <c r="I299" s="35"/>
      <c r="J299" s="38"/>
      <c r="K299" s="35"/>
      <c r="L299" s="38"/>
      <c r="M299" s="35"/>
      <c r="N299" s="35"/>
      <c r="O299" s="35"/>
    </row>
    <row r="300" spans="1:15" x14ac:dyDescent="0.15">
      <c r="A300" s="38"/>
      <c r="B300" s="38"/>
      <c r="C300" s="38"/>
      <c r="D300" s="38"/>
      <c r="E300" s="38"/>
      <c r="F300" s="38"/>
      <c r="G300" s="38"/>
      <c r="I300" s="35"/>
      <c r="J300" s="38"/>
      <c r="K300" s="35"/>
      <c r="L300" s="38"/>
      <c r="M300" s="35"/>
      <c r="N300" s="35"/>
      <c r="O300" s="35"/>
    </row>
    <row r="301" spans="1:15" x14ac:dyDescent="0.15">
      <c r="A301" s="38"/>
      <c r="B301" s="38"/>
      <c r="C301" s="38"/>
      <c r="D301" s="38"/>
      <c r="E301" s="38"/>
      <c r="F301" s="38"/>
      <c r="G301" s="38"/>
      <c r="I301" s="35"/>
      <c r="J301" s="38"/>
      <c r="K301" s="35"/>
      <c r="L301" s="38"/>
      <c r="M301" s="35"/>
      <c r="N301" s="35"/>
      <c r="O301" s="35"/>
    </row>
    <row r="302" spans="1:15" x14ac:dyDescent="0.15">
      <c r="A302" s="38"/>
      <c r="B302" s="38"/>
      <c r="C302" s="38"/>
      <c r="D302" s="38"/>
      <c r="E302" s="38"/>
      <c r="F302" s="38"/>
      <c r="G302" s="38"/>
      <c r="I302" s="35"/>
      <c r="J302" s="38"/>
      <c r="K302" s="35"/>
      <c r="L302" s="38"/>
      <c r="M302" s="35"/>
      <c r="N302" s="35"/>
      <c r="O302" s="35"/>
    </row>
    <row r="303" spans="1:15" x14ac:dyDescent="0.15">
      <c r="A303" s="38"/>
      <c r="B303" s="38"/>
      <c r="C303" s="38"/>
      <c r="D303" s="38"/>
      <c r="E303" s="38"/>
      <c r="F303" s="38"/>
      <c r="G303" s="38"/>
      <c r="I303" s="35"/>
      <c r="J303" s="38"/>
      <c r="K303" s="35"/>
      <c r="L303" s="38"/>
      <c r="M303" s="35"/>
      <c r="N303" s="35"/>
      <c r="O303" s="35"/>
    </row>
    <row r="304" spans="1:15" x14ac:dyDescent="0.15">
      <c r="A304" s="38"/>
      <c r="B304" s="38"/>
      <c r="C304" s="38"/>
      <c r="D304" s="38"/>
      <c r="E304" s="38"/>
      <c r="F304" s="38"/>
      <c r="G304" s="38"/>
      <c r="I304" s="35"/>
      <c r="J304" s="38"/>
      <c r="K304" s="35"/>
      <c r="L304" s="38"/>
      <c r="M304" s="35"/>
      <c r="N304" s="35"/>
      <c r="O304" s="35"/>
    </row>
    <row r="305" spans="1:15" x14ac:dyDescent="0.15">
      <c r="A305" s="38"/>
      <c r="B305" s="38"/>
      <c r="C305" s="38"/>
      <c r="D305" s="38"/>
      <c r="E305" s="38"/>
      <c r="F305" s="38"/>
      <c r="G305" s="38"/>
      <c r="I305" s="35"/>
      <c r="J305" s="38"/>
      <c r="K305" s="35"/>
      <c r="L305" s="38"/>
      <c r="M305" s="35"/>
      <c r="N305" s="35"/>
      <c r="O305" s="35"/>
    </row>
    <row r="306" spans="1:15" x14ac:dyDescent="0.15">
      <c r="A306" s="38"/>
      <c r="B306" s="38"/>
      <c r="C306" s="38"/>
      <c r="D306" s="38"/>
      <c r="E306" s="38"/>
      <c r="F306" s="38"/>
      <c r="G306" s="38"/>
      <c r="I306" s="35"/>
      <c r="J306" s="38"/>
      <c r="K306" s="35"/>
      <c r="L306" s="38"/>
      <c r="M306" s="35"/>
      <c r="N306" s="35"/>
      <c r="O306" s="35"/>
    </row>
    <row r="307" spans="1:15" x14ac:dyDescent="0.15">
      <c r="A307" s="38"/>
      <c r="B307" s="38"/>
      <c r="C307" s="38"/>
      <c r="D307" s="38"/>
      <c r="E307" s="38"/>
      <c r="F307" s="38"/>
      <c r="G307" s="38"/>
      <c r="I307" s="35"/>
      <c r="J307" s="38"/>
      <c r="K307" s="35"/>
      <c r="L307" s="38"/>
      <c r="M307" s="35"/>
      <c r="N307" s="35"/>
      <c r="O307" s="35"/>
    </row>
    <row r="308" spans="1:15" x14ac:dyDescent="0.15">
      <c r="A308" s="38"/>
      <c r="B308" s="38"/>
      <c r="C308" s="38"/>
      <c r="D308" s="38"/>
      <c r="E308" s="38"/>
      <c r="F308" s="38"/>
      <c r="G308" s="38"/>
      <c r="I308" s="35"/>
      <c r="J308" s="38"/>
      <c r="K308" s="35"/>
      <c r="L308" s="38"/>
      <c r="M308" s="35"/>
      <c r="N308" s="35"/>
      <c r="O308" s="35"/>
    </row>
    <row r="309" spans="1:15" x14ac:dyDescent="0.15">
      <c r="A309" s="38"/>
      <c r="B309" s="38"/>
      <c r="C309" s="38"/>
      <c r="D309" s="38"/>
      <c r="E309" s="38"/>
      <c r="F309" s="38"/>
      <c r="G309" s="38"/>
      <c r="I309" s="35"/>
      <c r="J309" s="38"/>
      <c r="K309" s="35"/>
      <c r="L309" s="38"/>
      <c r="M309" s="35"/>
      <c r="N309" s="35"/>
      <c r="O309" s="35"/>
    </row>
    <row r="310" spans="1:15" x14ac:dyDescent="0.15">
      <c r="A310" s="38"/>
      <c r="B310" s="38"/>
      <c r="C310" s="38"/>
      <c r="D310" s="38"/>
      <c r="E310" s="38"/>
      <c r="F310" s="38"/>
      <c r="G310" s="38"/>
      <c r="I310" s="35"/>
      <c r="J310" s="38"/>
      <c r="K310" s="35"/>
      <c r="L310" s="38"/>
      <c r="M310" s="35"/>
      <c r="N310" s="35"/>
      <c r="O310" s="35"/>
    </row>
    <row r="311" spans="1:15" x14ac:dyDescent="0.15">
      <c r="A311" s="38"/>
      <c r="B311" s="38"/>
      <c r="C311" s="38"/>
      <c r="D311" s="38"/>
      <c r="E311" s="38"/>
      <c r="F311" s="38"/>
      <c r="G311" s="38"/>
      <c r="I311" s="35"/>
      <c r="J311" s="38"/>
      <c r="K311" s="35"/>
      <c r="L311" s="38"/>
      <c r="M311" s="35"/>
      <c r="N311" s="35"/>
      <c r="O311" s="35"/>
    </row>
    <row r="312" spans="1:15" x14ac:dyDescent="0.15">
      <c r="A312" s="38"/>
      <c r="B312" s="38"/>
      <c r="C312" s="38"/>
      <c r="D312" s="38"/>
      <c r="E312" s="38"/>
      <c r="F312" s="38"/>
      <c r="G312" s="38"/>
      <c r="I312" s="35"/>
      <c r="J312" s="38"/>
      <c r="K312" s="35"/>
      <c r="L312" s="38"/>
      <c r="M312" s="35"/>
      <c r="N312" s="35"/>
      <c r="O312" s="35"/>
    </row>
    <row r="313" spans="1:15" x14ac:dyDescent="0.15">
      <c r="A313" s="38"/>
      <c r="B313" s="38"/>
      <c r="C313" s="38"/>
      <c r="D313" s="38"/>
      <c r="E313" s="38"/>
      <c r="F313" s="38"/>
      <c r="G313" s="38"/>
      <c r="I313" s="35"/>
      <c r="J313" s="38"/>
      <c r="K313" s="35"/>
      <c r="L313" s="38"/>
      <c r="M313" s="35"/>
      <c r="N313" s="35"/>
      <c r="O313" s="35"/>
    </row>
    <row r="314" spans="1:15" x14ac:dyDescent="0.15">
      <c r="A314" s="38"/>
      <c r="B314" s="38"/>
      <c r="C314" s="38"/>
      <c r="D314" s="38"/>
      <c r="E314" s="38"/>
      <c r="F314" s="38"/>
      <c r="G314" s="38"/>
      <c r="I314" s="35"/>
      <c r="J314" s="38"/>
      <c r="K314" s="35"/>
      <c r="L314" s="38"/>
      <c r="M314" s="35"/>
      <c r="N314" s="35"/>
      <c r="O314" s="35"/>
    </row>
    <row r="315" spans="1:15" x14ac:dyDescent="0.15">
      <c r="A315" s="38"/>
      <c r="B315" s="38"/>
      <c r="C315" s="38"/>
      <c r="D315" s="38"/>
      <c r="E315" s="38"/>
      <c r="F315" s="38"/>
      <c r="G315" s="38"/>
      <c r="I315" s="35"/>
      <c r="J315" s="38"/>
      <c r="K315" s="35"/>
      <c r="L315" s="38"/>
      <c r="M315" s="35"/>
      <c r="N315" s="35"/>
      <c r="O315" s="35"/>
    </row>
    <row r="316" spans="1:15" x14ac:dyDescent="0.15">
      <c r="A316" s="38"/>
      <c r="B316" s="38"/>
      <c r="C316" s="38"/>
      <c r="D316" s="38"/>
      <c r="E316" s="38"/>
      <c r="F316" s="38"/>
      <c r="G316" s="38"/>
      <c r="I316" s="35"/>
      <c r="J316" s="38"/>
      <c r="K316" s="35"/>
      <c r="L316" s="38"/>
      <c r="M316" s="35"/>
      <c r="N316" s="35"/>
      <c r="O316" s="35"/>
    </row>
    <row r="317" spans="1:15" x14ac:dyDescent="0.15">
      <c r="A317" s="38"/>
      <c r="B317" s="38"/>
      <c r="C317" s="38"/>
      <c r="D317" s="38"/>
      <c r="E317" s="38"/>
      <c r="F317" s="38"/>
      <c r="G317" s="38"/>
      <c r="I317" s="35"/>
      <c r="J317" s="38"/>
      <c r="K317" s="35"/>
      <c r="L317" s="38"/>
      <c r="M317" s="35"/>
      <c r="N317" s="35"/>
      <c r="O317" s="35"/>
    </row>
    <row r="318" spans="1:15" x14ac:dyDescent="0.15">
      <c r="A318" s="38"/>
      <c r="B318" s="38"/>
      <c r="C318" s="38"/>
      <c r="D318" s="38"/>
      <c r="E318" s="38"/>
      <c r="F318" s="38"/>
      <c r="G318" s="38"/>
      <c r="I318" s="35"/>
      <c r="J318" s="38"/>
      <c r="K318" s="35"/>
      <c r="L318" s="38"/>
      <c r="M318" s="35"/>
      <c r="N318" s="35"/>
      <c r="O318" s="35"/>
    </row>
    <row r="319" spans="1:15" x14ac:dyDescent="0.15">
      <c r="A319" s="38"/>
      <c r="B319" s="38"/>
      <c r="C319" s="38"/>
      <c r="D319" s="38"/>
      <c r="E319" s="38"/>
      <c r="F319" s="38"/>
      <c r="G319" s="38"/>
      <c r="I319" s="35"/>
      <c r="J319" s="38"/>
      <c r="K319" s="35"/>
      <c r="L319" s="38"/>
      <c r="M319" s="35"/>
      <c r="N319" s="35"/>
      <c r="O319" s="35"/>
    </row>
    <row r="320" spans="1:15" x14ac:dyDescent="0.15">
      <c r="A320" s="38"/>
      <c r="B320" s="38"/>
      <c r="C320" s="38"/>
      <c r="D320" s="38"/>
      <c r="E320" s="38"/>
      <c r="F320" s="38"/>
      <c r="G320" s="38"/>
      <c r="I320" s="35"/>
      <c r="J320" s="38"/>
      <c r="K320" s="35"/>
      <c r="L320" s="38"/>
      <c r="M320" s="35"/>
      <c r="N320" s="35"/>
      <c r="O320" s="35"/>
    </row>
    <row r="321" spans="1:15" x14ac:dyDescent="0.15">
      <c r="A321" s="38"/>
      <c r="B321" s="38"/>
      <c r="C321" s="38"/>
      <c r="D321" s="38"/>
      <c r="E321" s="38"/>
      <c r="F321" s="38"/>
      <c r="G321" s="38"/>
      <c r="I321" s="35"/>
      <c r="J321" s="38"/>
      <c r="K321" s="35"/>
      <c r="L321" s="38"/>
      <c r="M321" s="35"/>
      <c r="N321" s="35"/>
      <c r="O321" s="35"/>
    </row>
    <row r="322" spans="1:15" x14ac:dyDescent="0.15">
      <c r="A322" s="38"/>
      <c r="B322" s="38"/>
      <c r="C322" s="38"/>
      <c r="D322" s="38"/>
      <c r="E322" s="38"/>
      <c r="F322" s="38"/>
      <c r="G322" s="38"/>
      <c r="I322" s="35"/>
      <c r="J322" s="38"/>
      <c r="K322" s="35"/>
      <c r="L322" s="38"/>
      <c r="M322" s="35"/>
      <c r="N322" s="35"/>
      <c r="O322" s="35"/>
    </row>
    <row r="323" spans="1:15" x14ac:dyDescent="0.15">
      <c r="A323" s="38"/>
      <c r="B323" s="38"/>
      <c r="C323" s="38"/>
      <c r="D323" s="38"/>
      <c r="E323" s="38"/>
      <c r="F323" s="38"/>
      <c r="G323" s="38"/>
      <c r="I323" s="35"/>
      <c r="J323" s="38"/>
      <c r="K323" s="35"/>
      <c r="L323" s="38"/>
      <c r="M323" s="35"/>
      <c r="N323" s="35"/>
      <c r="O323" s="35"/>
    </row>
    <row r="324" spans="1:15" x14ac:dyDescent="0.15">
      <c r="A324" s="38"/>
      <c r="B324" s="38"/>
      <c r="C324" s="38"/>
      <c r="D324" s="38"/>
      <c r="E324" s="38"/>
      <c r="F324" s="38"/>
      <c r="G324" s="38"/>
      <c r="I324" s="35"/>
      <c r="J324" s="38"/>
      <c r="K324" s="35"/>
      <c r="L324" s="38"/>
      <c r="M324" s="35"/>
      <c r="N324" s="35"/>
      <c r="O324" s="35"/>
    </row>
    <row r="325" spans="1:15" x14ac:dyDescent="0.15">
      <c r="A325" s="38"/>
      <c r="B325" s="38"/>
      <c r="C325" s="38"/>
      <c r="D325" s="38"/>
      <c r="E325" s="38"/>
      <c r="F325" s="38"/>
      <c r="G325" s="38"/>
      <c r="I325" s="35"/>
      <c r="J325" s="38"/>
      <c r="K325" s="35"/>
      <c r="L325" s="38"/>
      <c r="M325" s="35"/>
      <c r="N325" s="35"/>
      <c r="O325" s="35"/>
    </row>
    <row r="326" spans="1:15" x14ac:dyDescent="0.15">
      <c r="A326" s="38"/>
      <c r="B326" s="38"/>
      <c r="C326" s="38"/>
      <c r="D326" s="38"/>
      <c r="E326" s="38"/>
      <c r="F326" s="38"/>
      <c r="G326" s="38"/>
      <c r="I326" s="35"/>
      <c r="J326" s="38"/>
      <c r="K326" s="35"/>
      <c r="L326" s="38"/>
      <c r="M326" s="35"/>
      <c r="N326" s="35"/>
      <c r="O326" s="35"/>
    </row>
    <row r="327" spans="1:15" x14ac:dyDescent="0.15">
      <c r="A327" s="38"/>
      <c r="B327" s="38"/>
      <c r="C327" s="38"/>
      <c r="D327" s="38"/>
      <c r="E327" s="38"/>
      <c r="F327" s="38"/>
      <c r="G327" s="38"/>
      <c r="I327" s="35"/>
      <c r="J327" s="38"/>
      <c r="K327" s="35"/>
      <c r="L327" s="38"/>
      <c r="M327" s="35"/>
      <c r="N327" s="35"/>
      <c r="O327" s="35"/>
    </row>
    <row r="328" spans="1:15" x14ac:dyDescent="0.15">
      <c r="A328" s="38"/>
      <c r="B328" s="38"/>
      <c r="C328" s="38"/>
      <c r="D328" s="38"/>
      <c r="E328" s="38"/>
      <c r="F328" s="38"/>
      <c r="G328" s="38"/>
      <c r="I328" s="35"/>
      <c r="J328" s="38"/>
      <c r="K328" s="35"/>
      <c r="L328" s="38"/>
      <c r="M328" s="35"/>
      <c r="N328" s="35"/>
      <c r="O328" s="35"/>
    </row>
    <row r="329" spans="1:15" x14ac:dyDescent="0.15">
      <c r="A329" s="38"/>
      <c r="B329" s="38"/>
      <c r="C329" s="38"/>
      <c r="D329" s="38"/>
      <c r="E329" s="38"/>
      <c r="F329" s="38"/>
      <c r="G329" s="38"/>
      <c r="I329" s="35"/>
      <c r="J329" s="38"/>
      <c r="K329" s="35"/>
      <c r="L329" s="38"/>
      <c r="M329" s="35"/>
      <c r="N329" s="35"/>
      <c r="O329" s="35"/>
    </row>
    <row r="330" spans="1:15" x14ac:dyDescent="0.15">
      <c r="A330" s="38"/>
      <c r="B330" s="38"/>
      <c r="C330" s="38"/>
      <c r="D330" s="38"/>
      <c r="E330" s="38"/>
      <c r="F330" s="38"/>
      <c r="G330" s="38"/>
      <c r="I330" s="35"/>
      <c r="J330" s="38"/>
      <c r="K330" s="35"/>
      <c r="L330" s="38"/>
      <c r="M330" s="35"/>
      <c r="N330" s="35"/>
      <c r="O330" s="35"/>
    </row>
    <row r="331" spans="1:15" x14ac:dyDescent="0.15">
      <c r="A331" s="38"/>
      <c r="B331" s="38"/>
      <c r="C331" s="38"/>
      <c r="D331" s="38"/>
      <c r="E331" s="38"/>
      <c r="F331" s="38"/>
      <c r="G331" s="38"/>
      <c r="I331" s="35"/>
      <c r="J331" s="38"/>
      <c r="K331" s="35"/>
      <c r="L331" s="38"/>
      <c r="M331" s="35"/>
      <c r="N331" s="35"/>
      <c r="O331" s="35"/>
    </row>
    <row r="332" spans="1:15" x14ac:dyDescent="0.15">
      <c r="A332" s="38"/>
      <c r="B332" s="38"/>
      <c r="C332" s="38"/>
      <c r="D332" s="38"/>
      <c r="E332" s="38"/>
      <c r="F332" s="38"/>
      <c r="G332" s="38"/>
      <c r="I332" s="35"/>
      <c r="J332" s="38"/>
      <c r="K332" s="35"/>
      <c r="L332" s="38"/>
      <c r="M332" s="35"/>
      <c r="N332" s="35"/>
      <c r="O332" s="35"/>
    </row>
    <row r="333" spans="1:15" x14ac:dyDescent="0.15">
      <c r="A333" s="38"/>
      <c r="B333" s="38"/>
      <c r="C333" s="38"/>
      <c r="D333" s="38"/>
      <c r="E333" s="38"/>
      <c r="F333" s="38"/>
      <c r="G333" s="38"/>
      <c r="I333" s="35"/>
      <c r="J333" s="38"/>
      <c r="K333" s="35"/>
      <c r="L333" s="38"/>
      <c r="M333" s="35"/>
      <c r="N333" s="35"/>
      <c r="O333" s="35"/>
    </row>
    <row r="334" spans="1:15" x14ac:dyDescent="0.15">
      <c r="A334" s="38"/>
      <c r="B334" s="38"/>
      <c r="C334" s="38"/>
      <c r="D334" s="38"/>
      <c r="E334" s="38"/>
      <c r="F334" s="38"/>
      <c r="G334" s="38"/>
      <c r="I334" s="35"/>
      <c r="J334" s="38"/>
      <c r="K334" s="35"/>
      <c r="L334" s="38"/>
      <c r="M334" s="35"/>
      <c r="N334" s="35"/>
      <c r="O334" s="35"/>
    </row>
    <row r="335" spans="1:15" x14ac:dyDescent="0.15">
      <c r="A335" s="38"/>
      <c r="B335" s="38"/>
      <c r="C335" s="38"/>
      <c r="D335" s="38"/>
      <c r="E335" s="38"/>
      <c r="F335" s="38"/>
      <c r="G335" s="38"/>
      <c r="I335" s="35"/>
      <c r="J335" s="38"/>
      <c r="K335" s="35"/>
      <c r="L335" s="38"/>
      <c r="M335" s="35"/>
      <c r="N335" s="35"/>
      <c r="O335" s="35"/>
    </row>
    <row r="336" spans="1:15" x14ac:dyDescent="0.15">
      <c r="A336" s="38"/>
      <c r="B336" s="38"/>
      <c r="C336" s="38"/>
      <c r="D336" s="38"/>
      <c r="E336" s="38"/>
      <c r="F336" s="38"/>
      <c r="G336" s="38"/>
      <c r="I336" s="35"/>
      <c r="J336" s="38"/>
      <c r="K336" s="35"/>
      <c r="L336" s="38"/>
      <c r="M336" s="35"/>
      <c r="N336" s="35"/>
      <c r="O336" s="35"/>
    </row>
    <row r="337" spans="1:15" x14ac:dyDescent="0.15">
      <c r="A337" s="38"/>
      <c r="B337" s="38"/>
      <c r="C337" s="38"/>
      <c r="D337" s="38"/>
      <c r="E337" s="38"/>
      <c r="F337" s="38"/>
      <c r="G337" s="38"/>
      <c r="I337" s="35"/>
      <c r="J337" s="38"/>
      <c r="K337" s="35"/>
      <c r="L337" s="38"/>
      <c r="M337" s="35"/>
      <c r="N337" s="35"/>
      <c r="O337" s="35"/>
    </row>
    <row r="338" spans="1:15" x14ac:dyDescent="0.15">
      <c r="A338" s="38"/>
      <c r="B338" s="38"/>
      <c r="C338" s="38"/>
      <c r="D338" s="38"/>
      <c r="E338" s="38"/>
      <c r="F338" s="38"/>
      <c r="G338" s="38"/>
      <c r="I338" s="35"/>
      <c r="J338" s="38"/>
      <c r="K338" s="35"/>
      <c r="L338" s="38"/>
      <c r="M338" s="35"/>
      <c r="N338" s="35"/>
      <c r="O338" s="35"/>
    </row>
    <row r="339" spans="1:15" x14ac:dyDescent="0.15">
      <c r="A339" s="38"/>
      <c r="B339" s="38"/>
      <c r="C339" s="38"/>
      <c r="D339" s="38"/>
      <c r="E339" s="38"/>
      <c r="F339" s="38"/>
      <c r="G339" s="38"/>
      <c r="I339" s="35"/>
      <c r="J339" s="38"/>
      <c r="K339" s="35"/>
      <c r="L339" s="38"/>
      <c r="M339" s="35"/>
      <c r="N339" s="35"/>
      <c r="O339" s="35"/>
    </row>
    <row r="340" spans="1:15" x14ac:dyDescent="0.15">
      <c r="A340" s="38"/>
      <c r="B340" s="38"/>
      <c r="C340" s="38"/>
      <c r="D340" s="38"/>
      <c r="E340" s="38"/>
      <c r="F340" s="38"/>
      <c r="G340" s="38"/>
      <c r="I340" s="35"/>
      <c r="J340" s="38"/>
      <c r="K340" s="35"/>
      <c r="L340" s="38"/>
      <c r="M340" s="35"/>
      <c r="N340" s="35"/>
      <c r="O340" s="35"/>
    </row>
    <row r="341" spans="1:15" x14ac:dyDescent="0.15">
      <c r="A341" s="38"/>
      <c r="B341" s="38"/>
      <c r="C341" s="38"/>
      <c r="D341" s="38"/>
      <c r="E341" s="38"/>
      <c r="F341" s="38"/>
      <c r="G341" s="38"/>
      <c r="I341" s="35"/>
      <c r="J341" s="38"/>
      <c r="K341" s="35"/>
      <c r="L341" s="38"/>
      <c r="M341" s="35"/>
      <c r="N341" s="35"/>
      <c r="O341" s="35"/>
    </row>
    <row r="342" spans="1:15" x14ac:dyDescent="0.15">
      <c r="A342" s="38"/>
      <c r="B342" s="38"/>
      <c r="C342" s="38"/>
      <c r="D342" s="38"/>
      <c r="E342" s="38"/>
      <c r="F342" s="38"/>
      <c r="G342" s="38"/>
      <c r="I342" s="35"/>
      <c r="J342" s="38"/>
      <c r="K342" s="35"/>
      <c r="L342" s="38"/>
      <c r="M342" s="35"/>
      <c r="N342" s="35"/>
      <c r="O342" s="35"/>
    </row>
    <row r="343" spans="1:15" x14ac:dyDescent="0.15">
      <c r="A343" s="38"/>
      <c r="B343" s="38"/>
      <c r="C343" s="38"/>
      <c r="D343" s="38"/>
      <c r="E343" s="38"/>
      <c r="F343" s="38"/>
      <c r="G343" s="38"/>
      <c r="I343" s="35"/>
      <c r="J343" s="38"/>
      <c r="K343" s="35"/>
      <c r="L343" s="38"/>
      <c r="M343" s="35"/>
      <c r="N343" s="35"/>
      <c r="O343" s="35"/>
    </row>
    <row r="344" spans="1:15" x14ac:dyDescent="0.15">
      <c r="A344" s="38"/>
      <c r="B344" s="38"/>
      <c r="C344" s="38"/>
      <c r="D344" s="38"/>
      <c r="E344" s="38"/>
      <c r="F344" s="38"/>
      <c r="G344" s="38"/>
      <c r="I344" s="35"/>
      <c r="J344" s="38"/>
      <c r="K344" s="35"/>
      <c r="L344" s="38"/>
      <c r="M344" s="35"/>
      <c r="N344" s="35"/>
      <c r="O344" s="35"/>
    </row>
    <row r="345" spans="1:15" x14ac:dyDescent="0.15">
      <c r="A345" s="38"/>
      <c r="B345" s="38"/>
      <c r="C345" s="38"/>
      <c r="D345" s="38"/>
      <c r="E345" s="38"/>
      <c r="F345" s="38"/>
      <c r="G345" s="38"/>
      <c r="I345" s="35"/>
      <c r="J345" s="38"/>
      <c r="K345" s="35"/>
      <c r="L345" s="38"/>
      <c r="M345" s="35"/>
      <c r="N345" s="35"/>
      <c r="O345" s="35"/>
    </row>
    <row r="346" spans="1:15" x14ac:dyDescent="0.15">
      <c r="A346" s="38"/>
      <c r="B346" s="38"/>
      <c r="C346" s="38"/>
      <c r="D346" s="38"/>
      <c r="E346" s="38"/>
      <c r="F346" s="38"/>
      <c r="G346" s="38"/>
      <c r="I346" s="35"/>
      <c r="J346" s="38"/>
      <c r="K346" s="35"/>
      <c r="L346" s="38"/>
      <c r="M346" s="35"/>
      <c r="N346" s="35"/>
      <c r="O346" s="35"/>
    </row>
    <row r="347" spans="1:15" x14ac:dyDescent="0.15">
      <c r="A347" s="38"/>
      <c r="B347" s="38"/>
      <c r="C347" s="38"/>
      <c r="D347" s="38"/>
      <c r="E347" s="38"/>
      <c r="F347" s="38"/>
      <c r="G347" s="38"/>
      <c r="I347" s="35"/>
      <c r="J347" s="38"/>
      <c r="K347" s="35"/>
      <c r="L347" s="38"/>
      <c r="M347" s="35"/>
      <c r="N347" s="35"/>
      <c r="O347" s="35"/>
    </row>
    <row r="348" spans="1:15" x14ac:dyDescent="0.15">
      <c r="A348" s="38"/>
      <c r="B348" s="38"/>
      <c r="C348" s="38"/>
      <c r="D348" s="38"/>
      <c r="E348" s="38"/>
      <c r="F348" s="38"/>
      <c r="G348" s="38"/>
      <c r="I348" s="35"/>
      <c r="J348" s="38"/>
      <c r="K348" s="35"/>
      <c r="L348" s="38"/>
      <c r="M348" s="35"/>
      <c r="N348" s="35"/>
      <c r="O348" s="35"/>
    </row>
    <row r="349" spans="1:15" x14ac:dyDescent="0.15">
      <c r="A349" s="38"/>
      <c r="B349" s="38"/>
      <c r="C349" s="38"/>
      <c r="D349" s="38"/>
      <c r="E349" s="38"/>
      <c r="F349" s="38"/>
      <c r="G349" s="38"/>
      <c r="I349" s="35"/>
      <c r="J349" s="38"/>
      <c r="K349" s="35"/>
      <c r="L349" s="38"/>
      <c r="M349" s="35"/>
      <c r="N349" s="35"/>
      <c r="O349" s="35"/>
    </row>
    <row r="350" spans="1:15" x14ac:dyDescent="0.15">
      <c r="A350" s="38"/>
      <c r="B350" s="38"/>
      <c r="C350" s="38"/>
      <c r="D350" s="38"/>
      <c r="E350" s="38"/>
      <c r="F350" s="38"/>
      <c r="G350" s="38"/>
      <c r="I350" s="35"/>
      <c r="J350" s="38"/>
      <c r="K350" s="35"/>
      <c r="L350" s="38"/>
      <c r="M350" s="35"/>
      <c r="N350" s="35"/>
      <c r="O350" s="35"/>
    </row>
    <row r="351" spans="1:15" x14ac:dyDescent="0.15">
      <c r="A351" s="38"/>
      <c r="B351" s="38"/>
      <c r="C351" s="38"/>
      <c r="D351" s="38"/>
      <c r="E351" s="38"/>
      <c r="F351" s="38"/>
      <c r="G351" s="38"/>
      <c r="I351" s="35"/>
      <c r="J351" s="38"/>
      <c r="K351" s="35"/>
      <c r="L351" s="38"/>
      <c r="M351" s="35"/>
      <c r="N351" s="35"/>
      <c r="O351" s="35"/>
    </row>
    <row r="352" spans="1:15" x14ac:dyDescent="0.15">
      <c r="A352" s="38"/>
      <c r="B352" s="38"/>
      <c r="C352" s="38"/>
      <c r="D352" s="38"/>
      <c r="E352" s="38"/>
      <c r="F352" s="38"/>
      <c r="G352" s="38"/>
      <c r="I352" s="35"/>
      <c r="J352" s="38"/>
      <c r="K352" s="35"/>
      <c r="L352" s="38"/>
      <c r="M352" s="35"/>
      <c r="N352" s="35"/>
      <c r="O352" s="35"/>
    </row>
    <row r="353" spans="1:15" x14ac:dyDescent="0.15">
      <c r="A353" s="38"/>
      <c r="B353" s="38"/>
      <c r="C353" s="38"/>
      <c r="D353" s="38"/>
      <c r="E353" s="38"/>
      <c r="F353" s="38"/>
      <c r="G353" s="38"/>
      <c r="I353" s="35"/>
      <c r="J353" s="38"/>
      <c r="K353" s="35"/>
      <c r="L353" s="38"/>
      <c r="M353" s="35"/>
      <c r="N353" s="35"/>
      <c r="O353" s="35"/>
    </row>
    <row r="354" spans="1:15" x14ac:dyDescent="0.15">
      <c r="A354" s="38"/>
      <c r="B354" s="38"/>
      <c r="C354" s="38"/>
      <c r="D354" s="38"/>
      <c r="E354" s="38"/>
      <c r="F354" s="38"/>
      <c r="G354" s="38"/>
      <c r="I354" s="35"/>
      <c r="J354" s="38"/>
      <c r="K354" s="35"/>
      <c r="L354" s="38"/>
      <c r="M354" s="35"/>
      <c r="N354" s="35"/>
      <c r="O354" s="35"/>
    </row>
    <row r="355" spans="1:15" x14ac:dyDescent="0.15">
      <c r="A355" s="38"/>
      <c r="B355" s="38"/>
      <c r="C355" s="38"/>
      <c r="D355" s="38"/>
      <c r="E355" s="38"/>
      <c r="F355" s="38"/>
      <c r="G355" s="38"/>
      <c r="I355" s="35"/>
      <c r="J355" s="38"/>
      <c r="K355" s="35"/>
      <c r="L355" s="38"/>
      <c r="M355" s="35"/>
      <c r="N355" s="35"/>
      <c r="O355" s="35"/>
    </row>
    <row r="356" spans="1:15" x14ac:dyDescent="0.15">
      <c r="A356" s="38"/>
      <c r="B356" s="38"/>
      <c r="C356" s="38"/>
      <c r="D356" s="38"/>
      <c r="E356" s="38"/>
      <c r="F356" s="38"/>
      <c r="G356" s="38"/>
      <c r="I356" s="35"/>
      <c r="J356" s="38"/>
      <c r="K356" s="35"/>
      <c r="L356" s="38"/>
      <c r="M356" s="35"/>
      <c r="N356" s="35"/>
      <c r="O356" s="35"/>
    </row>
    <row r="357" spans="1:15" x14ac:dyDescent="0.15">
      <c r="A357" s="38"/>
      <c r="B357" s="38"/>
      <c r="C357" s="38"/>
      <c r="D357" s="38"/>
      <c r="E357" s="38"/>
      <c r="F357" s="38"/>
      <c r="G357" s="38"/>
      <c r="I357" s="35"/>
      <c r="J357" s="38"/>
      <c r="K357" s="35"/>
      <c r="L357" s="38"/>
      <c r="M357" s="35"/>
      <c r="N357" s="35"/>
      <c r="O357" s="35"/>
    </row>
    <row r="358" spans="1:15" x14ac:dyDescent="0.15">
      <c r="A358" s="38"/>
      <c r="B358" s="38"/>
      <c r="C358" s="38"/>
      <c r="D358" s="38"/>
      <c r="E358" s="38"/>
      <c r="F358" s="38"/>
      <c r="G358" s="38"/>
      <c r="I358" s="35"/>
      <c r="J358" s="38"/>
      <c r="K358" s="35"/>
      <c r="L358" s="38"/>
      <c r="M358" s="35"/>
      <c r="N358" s="35"/>
      <c r="O358" s="35"/>
    </row>
    <row r="359" spans="1:15" x14ac:dyDescent="0.15">
      <c r="A359" s="38"/>
      <c r="B359" s="38"/>
      <c r="C359" s="38"/>
      <c r="D359" s="38"/>
      <c r="E359" s="38"/>
      <c r="F359" s="38"/>
      <c r="G359" s="38"/>
      <c r="I359" s="35"/>
      <c r="J359" s="38"/>
      <c r="K359" s="35"/>
      <c r="L359" s="38"/>
      <c r="M359" s="35"/>
      <c r="N359" s="35"/>
      <c r="O359" s="35"/>
    </row>
    <row r="360" spans="1:15" x14ac:dyDescent="0.15">
      <c r="A360" s="38"/>
      <c r="B360" s="38"/>
      <c r="C360" s="38"/>
      <c r="D360" s="38"/>
      <c r="E360" s="38"/>
      <c r="F360" s="38"/>
      <c r="G360" s="38"/>
      <c r="I360" s="35"/>
      <c r="J360" s="38"/>
      <c r="K360" s="35"/>
      <c r="L360" s="38"/>
      <c r="M360" s="35"/>
      <c r="N360" s="35"/>
      <c r="O360" s="35"/>
    </row>
    <row r="361" spans="1:15" x14ac:dyDescent="0.15">
      <c r="A361" s="38"/>
      <c r="B361" s="38"/>
      <c r="C361" s="38"/>
      <c r="D361" s="38"/>
      <c r="E361" s="38"/>
      <c r="F361" s="38"/>
      <c r="G361" s="38"/>
      <c r="I361" s="35"/>
      <c r="J361" s="38"/>
      <c r="K361" s="35"/>
      <c r="L361" s="38"/>
      <c r="M361" s="35"/>
      <c r="N361" s="35"/>
      <c r="O361" s="35"/>
    </row>
    <row r="362" spans="1:15" x14ac:dyDescent="0.15">
      <c r="A362" s="38"/>
      <c r="B362" s="38"/>
      <c r="C362" s="38"/>
      <c r="D362" s="38"/>
      <c r="E362" s="38"/>
      <c r="F362" s="38"/>
      <c r="G362" s="38"/>
      <c r="I362" s="35"/>
      <c r="J362" s="38"/>
      <c r="K362" s="35"/>
      <c r="L362" s="38"/>
      <c r="M362" s="35"/>
      <c r="N362" s="35"/>
      <c r="O362" s="35"/>
    </row>
    <row r="363" spans="1:15" x14ac:dyDescent="0.15">
      <c r="A363" s="38"/>
      <c r="B363" s="38"/>
      <c r="C363" s="38"/>
      <c r="D363" s="38"/>
      <c r="E363" s="38"/>
      <c r="F363" s="38"/>
      <c r="G363" s="38"/>
      <c r="I363" s="35"/>
      <c r="J363" s="38"/>
      <c r="K363" s="35"/>
      <c r="L363" s="38"/>
      <c r="M363" s="35"/>
      <c r="N363" s="35"/>
      <c r="O363" s="35"/>
    </row>
    <row r="364" spans="1:15" x14ac:dyDescent="0.15">
      <c r="A364" s="38"/>
      <c r="B364" s="38"/>
      <c r="C364" s="38"/>
      <c r="D364" s="38"/>
      <c r="E364" s="38"/>
      <c r="F364" s="38"/>
      <c r="G364" s="38"/>
      <c r="I364" s="35"/>
      <c r="J364" s="38"/>
      <c r="K364" s="35"/>
      <c r="L364" s="38"/>
      <c r="M364" s="35"/>
      <c r="N364" s="35"/>
      <c r="O364" s="35"/>
    </row>
    <row r="365" spans="1:15" x14ac:dyDescent="0.15">
      <c r="A365" s="38"/>
      <c r="B365" s="38"/>
      <c r="C365" s="38"/>
      <c r="D365" s="38"/>
      <c r="E365" s="38"/>
      <c r="F365" s="38"/>
      <c r="G365" s="38"/>
      <c r="I365" s="35"/>
      <c r="J365" s="38"/>
      <c r="K365" s="35"/>
      <c r="L365" s="38"/>
      <c r="M365" s="35"/>
      <c r="N365" s="35"/>
      <c r="O365" s="35"/>
    </row>
    <row r="366" spans="1:15" x14ac:dyDescent="0.15">
      <c r="A366" s="38"/>
      <c r="B366" s="38"/>
      <c r="C366" s="38"/>
      <c r="D366" s="38"/>
      <c r="E366" s="38"/>
      <c r="F366" s="38"/>
      <c r="G366" s="38"/>
      <c r="I366" s="35"/>
      <c r="J366" s="38"/>
      <c r="K366" s="35"/>
      <c r="L366" s="38"/>
      <c r="M366" s="35"/>
      <c r="N366" s="35"/>
      <c r="O366" s="35"/>
    </row>
    <row r="367" spans="1:15" x14ac:dyDescent="0.15">
      <c r="A367" s="38"/>
      <c r="B367" s="38"/>
      <c r="C367" s="38"/>
      <c r="D367" s="38"/>
      <c r="E367" s="38"/>
      <c r="F367" s="38"/>
      <c r="G367" s="38"/>
      <c r="I367" s="35"/>
      <c r="J367" s="38"/>
      <c r="K367" s="35"/>
      <c r="L367" s="38"/>
      <c r="M367" s="35"/>
      <c r="N367" s="35"/>
      <c r="O367" s="35"/>
    </row>
    <row r="368" spans="1:15" x14ac:dyDescent="0.15">
      <c r="A368" s="38"/>
      <c r="B368" s="38"/>
      <c r="C368" s="38"/>
      <c r="D368" s="38"/>
      <c r="E368" s="38"/>
      <c r="F368" s="38"/>
      <c r="G368" s="38"/>
      <c r="I368" s="35"/>
      <c r="J368" s="38"/>
      <c r="K368" s="35"/>
      <c r="L368" s="38"/>
      <c r="M368" s="35"/>
      <c r="N368" s="35"/>
      <c r="O368" s="35"/>
    </row>
    <row r="369" spans="1:15" x14ac:dyDescent="0.15">
      <c r="A369" s="38"/>
      <c r="B369" s="38"/>
      <c r="C369" s="38"/>
      <c r="D369" s="38"/>
      <c r="E369" s="38"/>
      <c r="F369" s="38"/>
      <c r="G369" s="38"/>
      <c r="I369" s="35"/>
      <c r="J369" s="38"/>
      <c r="K369" s="35"/>
      <c r="L369" s="38"/>
      <c r="M369" s="35"/>
      <c r="N369" s="35"/>
      <c r="O369" s="35"/>
    </row>
    <row r="370" spans="1:15" x14ac:dyDescent="0.15">
      <c r="A370" s="38"/>
      <c r="B370" s="38"/>
      <c r="C370" s="38"/>
      <c r="D370" s="38"/>
      <c r="E370" s="38"/>
      <c r="F370" s="38"/>
      <c r="G370" s="38"/>
      <c r="I370" s="35"/>
      <c r="J370" s="38"/>
      <c r="K370" s="35"/>
      <c r="L370" s="38"/>
      <c r="M370" s="35"/>
      <c r="N370" s="35"/>
      <c r="O370" s="35"/>
    </row>
    <row r="371" spans="1:15" x14ac:dyDescent="0.15">
      <c r="A371" s="38"/>
      <c r="B371" s="38"/>
      <c r="C371" s="38"/>
      <c r="D371" s="38"/>
      <c r="E371" s="38"/>
      <c r="F371" s="38"/>
      <c r="G371" s="38"/>
      <c r="I371" s="35"/>
      <c r="J371" s="38"/>
      <c r="K371" s="35"/>
      <c r="L371" s="38"/>
      <c r="M371" s="35"/>
      <c r="N371" s="35"/>
      <c r="O371" s="35"/>
    </row>
    <row r="372" spans="1:15" x14ac:dyDescent="0.15">
      <c r="A372" s="38"/>
      <c r="B372" s="38"/>
      <c r="C372" s="38"/>
      <c r="D372" s="38"/>
      <c r="E372" s="38"/>
      <c r="F372" s="38"/>
      <c r="G372" s="38"/>
      <c r="I372" s="35"/>
      <c r="J372" s="38"/>
      <c r="K372" s="35"/>
      <c r="L372" s="38"/>
      <c r="M372" s="35"/>
      <c r="N372" s="35"/>
      <c r="O372" s="35"/>
    </row>
    <row r="373" spans="1:15" x14ac:dyDescent="0.15">
      <c r="A373" s="38"/>
      <c r="B373" s="38"/>
      <c r="C373" s="38"/>
      <c r="D373" s="38"/>
      <c r="E373" s="38"/>
      <c r="F373" s="38"/>
      <c r="G373" s="38"/>
      <c r="I373" s="35"/>
      <c r="J373" s="38"/>
      <c r="K373" s="35"/>
      <c r="L373" s="38"/>
      <c r="M373" s="35"/>
      <c r="N373" s="35"/>
      <c r="O373" s="35"/>
    </row>
    <row r="374" spans="1:15" x14ac:dyDescent="0.15">
      <c r="A374" s="38"/>
      <c r="B374" s="38"/>
      <c r="C374" s="38"/>
      <c r="D374" s="38"/>
      <c r="E374" s="38"/>
      <c r="F374" s="38"/>
      <c r="G374" s="38"/>
      <c r="I374" s="35"/>
      <c r="J374" s="38"/>
      <c r="K374" s="35"/>
      <c r="L374" s="38"/>
      <c r="M374" s="35"/>
      <c r="N374" s="35"/>
      <c r="O374" s="35"/>
    </row>
    <row r="375" spans="1:15" x14ac:dyDescent="0.15">
      <c r="A375" s="38"/>
      <c r="B375" s="38"/>
      <c r="C375" s="38"/>
      <c r="D375" s="38"/>
      <c r="E375" s="38"/>
      <c r="F375" s="38"/>
      <c r="G375" s="38"/>
      <c r="I375" s="35"/>
      <c r="J375" s="38"/>
      <c r="K375" s="35"/>
      <c r="L375" s="38"/>
      <c r="M375" s="35"/>
      <c r="N375" s="35"/>
      <c r="O375" s="35"/>
    </row>
    <row r="376" spans="1:15" x14ac:dyDescent="0.15">
      <c r="A376" s="38"/>
      <c r="B376" s="38"/>
      <c r="C376" s="38"/>
      <c r="D376" s="38"/>
      <c r="E376" s="38"/>
      <c r="F376" s="38"/>
      <c r="G376" s="38"/>
      <c r="I376" s="35"/>
      <c r="J376" s="38"/>
      <c r="K376" s="35"/>
      <c r="L376" s="38"/>
      <c r="M376" s="35"/>
      <c r="N376" s="35"/>
      <c r="O376" s="35"/>
    </row>
    <row r="377" spans="1:15" x14ac:dyDescent="0.15">
      <c r="A377" s="38"/>
      <c r="B377" s="38"/>
      <c r="C377" s="38"/>
      <c r="D377" s="38"/>
      <c r="E377" s="38"/>
      <c r="F377" s="38"/>
      <c r="G377" s="38"/>
      <c r="I377" s="35"/>
      <c r="J377" s="38"/>
      <c r="K377" s="35"/>
      <c r="L377" s="38"/>
      <c r="M377" s="35"/>
      <c r="N377" s="35"/>
      <c r="O377" s="35"/>
    </row>
    <row r="378" spans="1:15" x14ac:dyDescent="0.15">
      <c r="A378" s="38"/>
      <c r="B378" s="38"/>
      <c r="C378" s="38"/>
      <c r="D378" s="38"/>
      <c r="E378" s="38"/>
      <c r="F378" s="38"/>
      <c r="G378" s="38"/>
      <c r="I378" s="35"/>
      <c r="J378" s="38"/>
      <c r="K378" s="35"/>
      <c r="L378" s="38"/>
      <c r="M378" s="35"/>
      <c r="N378" s="35"/>
      <c r="O378" s="35"/>
    </row>
    <row r="379" spans="1:15" x14ac:dyDescent="0.15">
      <c r="A379" s="38"/>
      <c r="B379" s="38"/>
      <c r="C379" s="38"/>
      <c r="D379" s="38"/>
      <c r="E379" s="38"/>
      <c r="F379" s="38"/>
      <c r="G379" s="38"/>
      <c r="I379" s="35"/>
      <c r="J379" s="38"/>
      <c r="K379" s="35"/>
      <c r="L379" s="38"/>
      <c r="M379" s="35"/>
      <c r="N379" s="35"/>
      <c r="O379" s="35"/>
    </row>
    <row r="380" spans="1:15" x14ac:dyDescent="0.15">
      <c r="A380" s="38"/>
      <c r="B380" s="38"/>
      <c r="C380" s="38"/>
      <c r="D380" s="38"/>
      <c r="E380" s="38"/>
      <c r="F380" s="38"/>
      <c r="G380" s="38"/>
      <c r="I380" s="35"/>
      <c r="J380" s="38"/>
      <c r="K380" s="35"/>
      <c r="L380" s="38"/>
      <c r="M380" s="35"/>
      <c r="N380" s="35"/>
      <c r="O380" s="35"/>
    </row>
    <row r="381" spans="1:15" x14ac:dyDescent="0.15">
      <c r="A381" s="38"/>
      <c r="B381" s="38"/>
      <c r="C381" s="38"/>
      <c r="D381" s="38"/>
      <c r="E381" s="38"/>
      <c r="F381" s="38"/>
      <c r="G381" s="38"/>
      <c r="I381" s="35"/>
      <c r="J381" s="38"/>
      <c r="K381" s="35"/>
      <c r="L381" s="38"/>
      <c r="M381" s="35"/>
      <c r="N381" s="35"/>
      <c r="O381" s="35"/>
    </row>
    <row r="382" spans="1:15" x14ac:dyDescent="0.15">
      <c r="A382" s="38"/>
      <c r="B382" s="38"/>
      <c r="C382" s="38"/>
      <c r="D382" s="38"/>
      <c r="E382" s="38"/>
      <c r="F382" s="38"/>
      <c r="G382" s="38"/>
      <c r="I382" s="35"/>
      <c r="J382" s="38"/>
      <c r="K382" s="35"/>
      <c r="L382" s="38"/>
      <c r="M382" s="35"/>
      <c r="N382" s="35"/>
      <c r="O382" s="35"/>
    </row>
    <row r="383" spans="1:15" x14ac:dyDescent="0.15">
      <c r="A383" s="38"/>
      <c r="B383" s="38"/>
      <c r="C383" s="38"/>
      <c r="D383" s="38"/>
      <c r="E383" s="38"/>
      <c r="F383" s="38"/>
      <c r="G383" s="38"/>
      <c r="I383" s="35"/>
      <c r="J383" s="38"/>
      <c r="K383" s="35"/>
      <c r="L383" s="38"/>
      <c r="M383" s="35"/>
      <c r="N383" s="35"/>
      <c r="O383" s="35"/>
    </row>
    <row r="384" spans="1:15" x14ac:dyDescent="0.15">
      <c r="A384" s="38"/>
      <c r="B384" s="38"/>
      <c r="C384" s="38"/>
      <c r="D384" s="38"/>
      <c r="E384" s="38"/>
      <c r="F384" s="38"/>
      <c r="G384" s="38"/>
      <c r="I384" s="35"/>
      <c r="J384" s="38"/>
      <c r="K384" s="35"/>
      <c r="L384" s="38"/>
      <c r="M384" s="35"/>
      <c r="N384" s="35"/>
      <c r="O384" s="35"/>
    </row>
    <row r="385" spans="1:15" x14ac:dyDescent="0.15">
      <c r="A385" s="38"/>
      <c r="B385" s="38"/>
      <c r="C385" s="38"/>
      <c r="D385" s="38"/>
      <c r="E385" s="38"/>
      <c r="F385" s="38"/>
      <c r="G385" s="38"/>
      <c r="I385" s="35"/>
      <c r="J385" s="38"/>
      <c r="K385" s="35"/>
      <c r="L385" s="38"/>
      <c r="M385" s="35"/>
      <c r="N385" s="35"/>
      <c r="O385" s="35"/>
    </row>
    <row r="386" spans="1:15" x14ac:dyDescent="0.15">
      <c r="A386" s="38"/>
      <c r="B386" s="38"/>
      <c r="C386" s="38"/>
      <c r="D386" s="38"/>
      <c r="E386" s="38"/>
      <c r="F386" s="38"/>
      <c r="G386" s="38"/>
      <c r="I386" s="35"/>
      <c r="J386" s="38"/>
      <c r="K386" s="35"/>
      <c r="L386" s="38"/>
      <c r="M386" s="35"/>
      <c r="N386" s="35"/>
      <c r="O386" s="35"/>
    </row>
    <row r="387" spans="1:15" x14ac:dyDescent="0.15">
      <c r="A387" s="38"/>
      <c r="B387" s="38"/>
      <c r="C387" s="38"/>
      <c r="D387" s="38"/>
      <c r="E387" s="38"/>
      <c r="F387" s="38"/>
      <c r="G387" s="38"/>
      <c r="I387" s="35"/>
      <c r="J387" s="38"/>
      <c r="K387" s="35"/>
      <c r="L387" s="38"/>
      <c r="M387" s="35"/>
      <c r="N387" s="35"/>
      <c r="O387" s="35"/>
    </row>
    <row r="388" spans="1:15" x14ac:dyDescent="0.15">
      <c r="A388" s="38"/>
      <c r="B388" s="38"/>
      <c r="C388" s="38"/>
      <c r="D388" s="38"/>
      <c r="E388" s="38"/>
      <c r="F388" s="38"/>
      <c r="G388" s="38"/>
      <c r="I388" s="35"/>
      <c r="J388" s="38"/>
      <c r="K388" s="35"/>
      <c r="L388" s="38"/>
      <c r="M388" s="35"/>
      <c r="N388" s="35"/>
      <c r="O388" s="35"/>
    </row>
    <row r="389" spans="1:15" x14ac:dyDescent="0.15">
      <c r="A389" s="38"/>
      <c r="B389" s="38"/>
      <c r="C389" s="38"/>
      <c r="D389" s="38"/>
      <c r="E389" s="38"/>
      <c r="F389" s="38"/>
      <c r="G389" s="38"/>
      <c r="I389" s="35"/>
      <c r="J389" s="38"/>
      <c r="K389" s="35"/>
      <c r="L389" s="38"/>
      <c r="M389" s="35"/>
      <c r="N389" s="35"/>
      <c r="O389" s="35"/>
    </row>
    <row r="390" spans="1:15" x14ac:dyDescent="0.15">
      <c r="A390" s="38"/>
      <c r="B390" s="38"/>
      <c r="C390" s="38"/>
      <c r="D390" s="38"/>
      <c r="E390" s="38"/>
      <c r="F390" s="38"/>
      <c r="G390" s="38"/>
      <c r="I390" s="35"/>
      <c r="J390" s="38"/>
      <c r="K390" s="35"/>
      <c r="L390" s="38"/>
      <c r="M390" s="35"/>
      <c r="N390" s="35"/>
      <c r="O390" s="35"/>
    </row>
    <row r="391" spans="1:15" x14ac:dyDescent="0.15">
      <c r="A391" s="38"/>
      <c r="B391" s="38"/>
      <c r="C391" s="38"/>
      <c r="D391" s="38"/>
      <c r="E391" s="38"/>
      <c r="F391" s="38"/>
      <c r="G391" s="38"/>
      <c r="I391" s="35"/>
      <c r="J391" s="38"/>
      <c r="K391" s="35"/>
      <c r="L391" s="38"/>
      <c r="M391" s="35"/>
      <c r="N391" s="35"/>
      <c r="O391" s="35"/>
    </row>
    <row r="392" spans="1:15" x14ac:dyDescent="0.15">
      <c r="A392" s="38"/>
      <c r="B392" s="38"/>
      <c r="C392" s="38"/>
      <c r="D392" s="38"/>
      <c r="E392" s="38"/>
      <c r="F392" s="38"/>
      <c r="G392" s="38"/>
      <c r="I392" s="35"/>
      <c r="J392" s="38"/>
      <c r="K392" s="35"/>
      <c r="L392" s="38"/>
      <c r="M392" s="35"/>
      <c r="N392" s="35"/>
      <c r="O392" s="35"/>
    </row>
    <row r="393" spans="1:15" x14ac:dyDescent="0.15">
      <c r="A393" s="38"/>
      <c r="B393" s="38"/>
      <c r="C393" s="38"/>
      <c r="D393" s="38"/>
      <c r="E393" s="38"/>
      <c r="F393" s="38"/>
      <c r="G393" s="38"/>
      <c r="I393" s="35"/>
      <c r="J393" s="38"/>
      <c r="K393" s="35"/>
      <c r="L393" s="38"/>
      <c r="M393" s="35"/>
      <c r="N393" s="35"/>
      <c r="O393" s="35"/>
    </row>
    <row r="394" spans="1:15" x14ac:dyDescent="0.15">
      <c r="A394" s="38"/>
      <c r="B394" s="38"/>
      <c r="C394" s="38"/>
      <c r="D394" s="38"/>
      <c r="E394" s="38"/>
      <c r="F394" s="38"/>
      <c r="G394" s="38"/>
      <c r="I394" s="35"/>
      <c r="J394" s="38"/>
      <c r="K394" s="35"/>
      <c r="L394" s="38"/>
      <c r="M394" s="35"/>
      <c r="N394" s="35"/>
      <c r="O394" s="35"/>
    </row>
    <row r="395" spans="1:15" x14ac:dyDescent="0.15">
      <c r="A395" s="38"/>
      <c r="B395" s="38"/>
      <c r="C395" s="38"/>
      <c r="D395" s="38"/>
      <c r="E395" s="38"/>
      <c r="F395" s="38"/>
      <c r="G395" s="38"/>
      <c r="I395" s="35"/>
      <c r="J395" s="38"/>
      <c r="K395" s="35"/>
      <c r="L395" s="38"/>
      <c r="M395" s="35"/>
      <c r="N395" s="35"/>
      <c r="O395" s="35"/>
    </row>
    <row r="396" spans="1:15" x14ac:dyDescent="0.15">
      <c r="A396" s="38"/>
      <c r="B396" s="38"/>
      <c r="C396" s="38"/>
      <c r="D396" s="38"/>
      <c r="E396" s="38"/>
      <c r="F396" s="38"/>
      <c r="G396" s="38"/>
      <c r="I396" s="35"/>
      <c r="J396" s="38"/>
      <c r="K396" s="35"/>
      <c r="L396" s="38"/>
      <c r="M396" s="35"/>
      <c r="N396" s="35"/>
      <c r="O396" s="35"/>
    </row>
    <row r="397" spans="1:15" x14ac:dyDescent="0.15">
      <c r="A397" s="38"/>
      <c r="B397" s="38"/>
      <c r="C397" s="38"/>
      <c r="D397" s="38"/>
      <c r="E397" s="38"/>
      <c r="F397" s="38"/>
      <c r="G397" s="38"/>
      <c r="I397" s="35"/>
      <c r="J397" s="38"/>
      <c r="K397" s="35"/>
      <c r="L397" s="38"/>
      <c r="M397" s="35"/>
      <c r="N397" s="35"/>
      <c r="O397" s="35"/>
    </row>
    <row r="398" spans="1:15" x14ac:dyDescent="0.15">
      <c r="A398" s="38"/>
      <c r="B398" s="38"/>
      <c r="C398" s="38"/>
      <c r="D398" s="38"/>
      <c r="E398" s="38"/>
      <c r="F398" s="38"/>
      <c r="G398" s="38"/>
      <c r="I398" s="35"/>
      <c r="J398" s="38"/>
      <c r="K398" s="35"/>
      <c r="L398" s="38"/>
      <c r="M398" s="35"/>
      <c r="N398" s="35"/>
      <c r="O398" s="35"/>
    </row>
    <row r="399" spans="1:15" x14ac:dyDescent="0.15">
      <c r="A399" s="38"/>
      <c r="B399" s="38"/>
      <c r="C399" s="38"/>
      <c r="D399" s="38"/>
      <c r="E399" s="38"/>
      <c r="F399" s="38"/>
      <c r="G399" s="38"/>
      <c r="I399" s="35"/>
      <c r="J399" s="38"/>
      <c r="K399" s="35"/>
      <c r="L399" s="38"/>
      <c r="M399" s="35"/>
      <c r="N399" s="35"/>
      <c r="O399" s="35"/>
    </row>
    <row r="400" spans="1:15" x14ac:dyDescent="0.15">
      <c r="A400" s="38"/>
      <c r="B400" s="38"/>
      <c r="C400" s="38"/>
      <c r="D400" s="38"/>
      <c r="E400" s="38"/>
      <c r="F400" s="38"/>
      <c r="G400" s="38"/>
      <c r="I400" s="35"/>
      <c r="J400" s="38"/>
      <c r="K400" s="35"/>
      <c r="L400" s="38"/>
      <c r="M400" s="35"/>
      <c r="N400" s="35"/>
      <c r="O400" s="35"/>
    </row>
    <row r="401" spans="1:15" x14ac:dyDescent="0.15">
      <c r="A401" s="38"/>
      <c r="B401" s="38"/>
      <c r="C401" s="38"/>
      <c r="D401" s="38"/>
      <c r="E401" s="38"/>
      <c r="F401" s="38"/>
      <c r="G401" s="38"/>
      <c r="I401" s="35"/>
      <c r="J401" s="38"/>
      <c r="K401" s="35"/>
      <c r="L401" s="38"/>
      <c r="M401" s="35"/>
      <c r="N401" s="35"/>
      <c r="O401" s="35"/>
    </row>
    <row r="402" spans="1:15" x14ac:dyDescent="0.15">
      <c r="A402" s="38"/>
      <c r="B402" s="38"/>
      <c r="C402" s="38"/>
      <c r="D402" s="38"/>
      <c r="E402" s="38"/>
      <c r="F402" s="38"/>
      <c r="G402" s="38"/>
      <c r="I402" s="35"/>
      <c r="J402" s="38"/>
      <c r="K402" s="35"/>
      <c r="L402" s="38"/>
      <c r="M402" s="35"/>
      <c r="N402" s="35"/>
      <c r="O402" s="35"/>
    </row>
    <row r="403" spans="1:15" x14ac:dyDescent="0.15">
      <c r="A403" s="38"/>
      <c r="B403" s="38"/>
      <c r="C403" s="38"/>
      <c r="D403" s="38"/>
      <c r="E403" s="38"/>
      <c r="F403" s="38"/>
      <c r="G403" s="38"/>
      <c r="I403" s="35"/>
      <c r="J403" s="38"/>
      <c r="K403" s="35"/>
      <c r="L403" s="38"/>
      <c r="M403" s="35"/>
      <c r="N403" s="35"/>
      <c r="O403" s="35"/>
    </row>
    <row r="404" spans="1:15" x14ac:dyDescent="0.15">
      <c r="A404" s="38"/>
      <c r="B404" s="38"/>
      <c r="C404" s="38"/>
      <c r="D404" s="38"/>
      <c r="E404" s="38"/>
      <c r="F404" s="38"/>
      <c r="G404" s="38"/>
      <c r="I404" s="35"/>
      <c r="J404" s="38"/>
      <c r="K404" s="35"/>
      <c r="L404" s="38"/>
      <c r="M404" s="35"/>
      <c r="N404" s="35"/>
      <c r="O404" s="35"/>
    </row>
    <row r="405" spans="1:15" x14ac:dyDescent="0.15">
      <c r="A405" s="38"/>
      <c r="B405" s="38"/>
      <c r="C405" s="38"/>
      <c r="D405" s="38"/>
      <c r="E405" s="38"/>
      <c r="F405" s="38"/>
      <c r="G405" s="38"/>
      <c r="I405" s="35"/>
      <c r="J405" s="38"/>
      <c r="K405" s="35"/>
      <c r="L405" s="38"/>
      <c r="M405" s="35"/>
      <c r="N405" s="35"/>
      <c r="O405" s="35"/>
    </row>
    <row r="406" spans="1:15" x14ac:dyDescent="0.15">
      <c r="A406" s="38"/>
      <c r="B406" s="38"/>
      <c r="C406" s="38"/>
      <c r="D406" s="38"/>
      <c r="E406" s="38"/>
      <c r="F406" s="38"/>
      <c r="G406" s="38"/>
      <c r="I406" s="35"/>
      <c r="J406" s="38"/>
      <c r="K406" s="35"/>
      <c r="L406" s="38"/>
      <c r="M406" s="35"/>
      <c r="N406" s="35"/>
      <c r="O406" s="35"/>
    </row>
    <row r="407" spans="1:15" x14ac:dyDescent="0.15">
      <c r="A407" s="38"/>
      <c r="B407" s="38"/>
      <c r="C407" s="38"/>
      <c r="D407" s="38"/>
      <c r="E407" s="38"/>
      <c r="F407" s="38"/>
      <c r="G407" s="38"/>
      <c r="I407" s="35"/>
      <c r="J407" s="38"/>
      <c r="K407" s="35"/>
      <c r="L407" s="38"/>
      <c r="M407" s="35"/>
      <c r="N407" s="35"/>
      <c r="O407" s="35"/>
    </row>
    <row r="408" spans="1:15" x14ac:dyDescent="0.15">
      <c r="A408" s="38"/>
      <c r="B408" s="38"/>
      <c r="C408" s="38"/>
      <c r="D408" s="38"/>
      <c r="E408" s="38"/>
      <c r="F408" s="38"/>
      <c r="G408" s="38"/>
      <c r="I408" s="35"/>
      <c r="J408" s="38"/>
      <c r="K408" s="35"/>
      <c r="L408" s="38"/>
      <c r="M408" s="35"/>
      <c r="N408" s="35"/>
      <c r="O408" s="35"/>
    </row>
    <row r="409" spans="1:15" x14ac:dyDescent="0.15">
      <c r="A409" s="38"/>
      <c r="B409" s="38"/>
      <c r="C409" s="38"/>
      <c r="D409" s="38"/>
      <c r="E409" s="38"/>
      <c r="F409" s="38"/>
      <c r="G409" s="38"/>
      <c r="I409" s="35"/>
      <c r="J409" s="38"/>
      <c r="K409" s="35"/>
      <c r="L409" s="38"/>
      <c r="M409" s="35"/>
      <c r="N409" s="35"/>
      <c r="O409" s="35"/>
    </row>
    <row r="410" spans="1:15" x14ac:dyDescent="0.15">
      <c r="A410" s="38"/>
      <c r="B410" s="38"/>
      <c r="C410" s="38"/>
      <c r="D410" s="38"/>
      <c r="E410" s="38"/>
      <c r="F410" s="38"/>
      <c r="G410" s="38"/>
      <c r="I410" s="35"/>
      <c r="J410" s="38"/>
      <c r="K410" s="35"/>
      <c r="L410" s="38"/>
      <c r="M410" s="35"/>
      <c r="N410" s="35"/>
      <c r="O410" s="35"/>
    </row>
    <row r="411" spans="1:15" x14ac:dyDescent="0.15">
      <c r="A411" s="38"/>
      <c r="B411" s="38"/>
      <c r="C411" s="38"/>
      <c r="D411" s="38"/>
      <c r="E411" s="38"/>
      <c r="F411" s="38"/>
      <c r="G411" s="38"/>
      <c r="I411" s="35"/>
      <c r="J411" s="38"/>
      <c r="K411" s="35"/>
      <c r="L411" s="38"/>
      <c r="M411" s="35"/>
      <c r="N411" s="35"/>
      <c r="O411" s="35"/>
    </row>
    <row r="412" spans="1:15" x14ac:dyDescent="0.15">
      <c r="A412" s="38"/>
      <c r="B412" s="38"/>
      <c r="C412" s="38"/>
      <c r="D412" s="38"/>
      <c r="E412" s="38"/>
      <c r="F412" s="38"/>
      <c r="G412" s="38"/>
      <c r="I412" s="35"/>
      <c r="J412" s="38"/>
      <c r="K412" s="35"/>
      <c r="L412" s="38"/>
      <c r="M412" s="35"/>
      <c r="N412" s="35"/>
      <c r="O412" s="35"/>
    </row>
    <row r="413" spans="1:15" x14ac:dyDescent="0.15">
      <c r="A413" s="38"/>
      <c r="B413" s="38"/>
      <c r="C413" s="38"/>
      <c r="D413" s="38"/>
      <c r="E413" s="38"/>
      <c r="F413" s="38"/>
      <c r="G413" s="38"/>
      <c r="I413" s="35"/>
      <c r="J413" s="38"/>
      <c r="K413" s="35"/>
      <c r="L413" s="38"/>
      <c r="M413" s="35"/>
      <c r="N413" s="35"/>
      <c r="O413" s="35"/>
    </row>
    <row r="414" spans="1:15" x14ac:dyDescent="0.15">
      <c r="A414" s="38"/>
      <c r="B414" s="38"/>
      <c r="C414" s="38"/>
      <c r="D414" s="38"/>
      <c r="E414" s="38"/>
      <c r="F414" s="38"/>
      <c r="G414" s="38"/>
      <c r="I414" s="35"/>
      <c r="J414" s="38"/>
      <c r="K414" s="35"/>
      <c r="L414" s="38"/>
      <c r="M414" s="35"/>
      <c r="N414" s="35"/>
      <c r="O414" s="35"/>
    </row>
    <row r="415" spans="1:15" x14ac:dyDescent="0.15">
      <c r="A415" s="38"/>
      <c r="B415" s="38"/>
      <c r="C415" s="38"/>
      <c r="D415" s="38"/>
      <c r="E415" s="38"/>
      <c r="F415" s="38"/>
      <c r="G415" s="38"/>
      <c r="I415" s="35"/>
      <c r="J415" s="38"/>
      <c r="K415" s="35"/>
      <c r="L415" s="38"/>
      <c r="M415" s="35"/>
      <c r="N415" s="35"/>
      <c r="O415" s="35"/>
    </row>
    <row r="416" spans="1:15" x14ac:dyDescent="0.15">
      <c r="A416" s="38"/>
      <c r="B416" s="38"/>
      <c r="C416" s="38"/>
      <c r="D416" s="38"/>
      <c r="E416" s="38"/>
      <c r="F416" s="38"/>
      <c r="G416" s="38"/>
      <c r="I416" s="35"/>
      <c r="J416" s="38"/>
      <c r="K416" s="35"/>
      <c r="L416" s="38"/>
      <c r="M416" s="35"/>
      <c r="N416" s="35"/>
      <c r="O416" s="35"/>
    </row>
    <row r="417" spans="1:15" x14ac:dyDescent="0.15">
      <c r="A417" s="38"/>
      <c r="B417" s="38"/>
      <c r="C417" s="38"/>
      <c r="D417" s="38"/>
      <c r="E417" s="38"/>
      <c r="F417" s="38"/>
      <c r="G417" s="38"/>
      <c r="I417" s="35"/>
      <c r="J417" s="38"/>
      <c r="K417" s="35"/>
      <c r="L417" s="38"/>
      <c r="M417" s="35"/>
      <c r="N417" s="35"/>
      <c r="O417" s="35"/>
    </row>
    <row r="418" spans="1:15" x14ac:dyDescent="0.15">
      <c r="A418" s="38"/>
      <c r="B418" s="38"/>
      <c r="C418" s="38"/>
      <c r="D418" s="38"/>
      <c r="E418" s="38"/>
      <c r="F418" s="38"/>
      <c r="G418" s="38"/>
      <c r="I418" s="35"/>
      <c r="J418" s="38"/>
      <c r="K418" s="35"/>
      <c r="L418" s="38"/>
      <c r="M418" s="35"/>
      <c r="N418" s="35"/>
      <c r="O418" s="35"/>
    </row>
    <row r="419" spans="1:15" x14ac:dyDescent="0.15">
      <c r="A419" s="38"/>
      <c r="B419" s="38"/>
      <c r="C419" s="38"/>
      <c r="D419" s="38"/>
      <c r="E419" s="38"/>
      <c r="F419" s="38"/>
      <c r="G419" s="38"/>
      <c r="I419" s="35"/>
      <c r="J419" s="38"/>
      <c r="K419" s="35"/>
      <c r="L419" s="38"/>
      <c r="M419" s="35"/>
      <c r="N419" s="35"/>
      <c r="O419" s="35"/>
    </row>
    <row r="420" spans="1:15" x14ac:dyDescent="0.15">
      <c r="A420" s="38"/>
      <c r="B420" s="38"/>
      <c r="C420" s="38"/>
      <c r="D420" s="38"/>
      <c r="E420" s="38"/>
      <c r="F420" s="38"/>
      <c r="G420" s="38"/>
      <c r="I420" s="35"/>
      <c r="J420" s="38"/>
      <c r="K420" s="35"/>
      <c r="L420" s="38"/>
      <c r="M420" s="35"/>
      <c r="N420" s="35"/>
      <c r="O420" s="35"/>
    </row>
    <row r="421" spans="1:15" x14ac:dyDescent="0.15">
      <c r="A421" s="38"/>
      <c r="B421" s="38"/>
      <c r="C421" s="38"/>
      <c r="D421" s="38"/>
      <c r="E421" s="38"/>
      <c r="F421" s="38"/>
      <c r="G421" s="38"/>
      <c r="I421" s="35"/>
      <c r="J421" s="38"/>
      <c r="K421" s="35"/>
      <c r="L421" s="38"/>
      <c r="M421" s="35"/>
      <c r="N421" s="35"/>
      <c r="O421" s="35"/>
    </row>
    <row r="422" spans="1:15" x14ac:dyDescent="0.15">
      <c r="A422" s="38"/>
      <c r="B422" s="38"/>
      <c r="C422" s="38"/>
      <c r="D422" s="38"/>
      <c r="E422" s="38"/>
      <c r="F422" s="38"/>
      <c r="G422" s="38"/>
      <c r="I422" s="35"/>
      <c r="J422" s="38"/>
      <c r="K422" s="35"/>
      <c r="L422" s="38"/>
      <c r="M422" s="35"/>
      <c r="N422" s="35"/>
      <c r="O422" s="35"/>
    </row>
    <row r="423" spans="1:15" x14ac:dyDescent="0.15">
      <c r="A423" s="38"/>
      <c r="B423" s="38"/>
      <c r="C423" s="38"/>
      <c r="D423" s="38"/>
      <c r="E423" s="38"/>
      <c r="F423" s="38"/>
      <c r="G423" s="38"/>
      <c r="I423" s="35"/>
      <c r="J423" s="38"/>
      <c r="K423" s="35"/>
      <c r="L423" s="38"/>
      <c r="M423" s="35"/>
      <c r="N423" s="35"/>
      <c r="O423" s="35"/>
    </row>
    <row r="424" spans="1:15" x14ac:dyDescent="0.15">
      <c r="A424" s="38"/>
      <c r="B424" s="38"/>
      <c r="C424" s="38"/>
      <c r="D424" s="38"/>
      <c r="E424" s="38"/>
      <c r="F424" s="38"/>
      <c r="G424" s="38"/>
      <c r="I424" s="35"/>
      <c r="J424" s="38"/>
      <c r="K424" s="35"/>
      <c r="L424" s="38"/>
      <c r="M424" s="35"/>
      <c r="N424" s="35"/>
      <c r="O424" s="35"/>
    </row>
    <row r="425" spans="1:15" x14ac:dyDescent="0.15">
      <c r="A425" s="38"/>
      <c r="B425" s="38"/>
      <c r="C425" s="38"/>
      <c r="D425" s="38"/>
      <c r="E425" s="38"/>
      <c r="F425" s="38"/>
      <c r="G425" s="38"/>
      <c r="I425" s="35"/>
      <c r="J425" s="38"/>
      <c r="K425" s="35"/>
      <c r="L425" s="38"/>
      <c r="M425" s="35"/>
      <c r="N425" s="35"/>
      <c r="O425" s="35"/>
    </row>
    <row r="426" spans="1:15" x14ac:dyDescent="0.15">
      <c r="A426" s="38"/>
      <c r="B426" s="38"/>
      <c r="C426" s="38"/>
      <c r="D426" s="38"/>
      <c r="E426" s="38"/>
      <c r="F426" s="38"/>
      <c r="G426" s="38"/>
      <c r="I426" s="35"/>
      <c r="J426" s="38"/>
      <c r="K426" s="35"/>
      <c r="L426" s="38"/>
      <c r="M426" s="35"/>
      <c r="N426" s="35"/>
      <c r="O426" s="35"/>
    </row>
    <row r="427" spans="1:15" x14ac:dyDescent="0.15">
      <c r="A427" s="38"/>
      <c r="B427" s="38"/>
      <c r="C427" s="38"/>
      <c r="D427" s="38"/>
      <c r="E427" s="38"/>
      <c r="F427" s="38"/>
      <c r="G427" s="38"/>
      <c r="I427" s="35"/>
      <c r="J427" s="38"/>
      <c r="K427" s="35"/>
      <c r="L427" s="38"/>
      <c r="M427" s="35"/>
      <c r="N427" s="35"/>
      <c r="O427" s="35"/>
    </row>
    <row r="428" spans="1:15" x14ac:dyDescent="0.15">
      <c r="A428" s="38"/>
      <c r="B428" s="38"/>
      <c r="C428" s="38"/>
      <c r="D428" s="38"/>
      <c r="E428" s="38"/>
      <c r="F428" s="38"/>
      <c r="G428" s="38"/>
      <c r="I428" s="35"/>
      <c r="J428" s="38"/>
      <c r="K428" s="35"/>
      <c r="L428" s="38"/>
      <c r="M428" s="35"/>
      <c r="N428" s="35"/>
      <c r="O428" s="35"/>
    </row>
    <row r="429" spans="1:15" x14ac:dyDescent="0.15">
      <c r="A429" s="38"/>
      <c r="B429" s="38"/>
      <c r="C429" s="38"/>
      <c r="D429" s="38"/>
      <c r="E429" s="38"/>
      <c r="F429" s="38"/>
      <c r="G429" s="38"/>
      <c r="I429" s="35"/>
      <c r="J429" s="38"/>
      <c r="K429" s="35"/>
      <c r="L429" s="38"/>
      <c r="M429" s="35"/>
      <c r="N429" s="35"/>
      <c r="O429" s="35"/>
    </row>
    <row r="430" spans="1:15" x14ac:dyDescent="0.15">
      <c r="A430" s="38"/>
      <c r="B430" s="38"/>
      <c r="C430" s="38"/>
      <c r="D430" s="38"/>
      <c r="E430" s="38"/>
      <c r="F430" s="38"/>
      <c r="G430" s="38"/>
      <c r="I430" s="35"/>
      <c r="J430" s="38"/>
      <c r="K430" s="35"/>
      <c r="L430" s="38"/>
      <c r="M430" s="35"/>
      <c r="N430" s="35"/>
      <c r="O430" s="35"/>
    </row>
    <row r="431" spans="1:15" x14ac:dyDescent="0.15">
      <c r="A431" s="38"/>
      <c r="B431" s="38"/>
      <c r="C431" s="38"/>
      <c r="D431" s="38"/>
      <c r="E431" s="38"/>
      <c r="F431" s="38"/>
      <c r="G431" s="38"/>
      <c r="I431" s="35"/>
      <c r="J431" s="38"/>
      <c r="K431" s="35"/>
      <c r="L431" s="38"/>
      <c r="M431" s="35"/>
      <c r="N431" s="35"/>
      <c r="O431" s="35"/>
    </row>
    <row r="432" spans="1:15" x14ac:dyDescent="0.15">
      <c r="A432" s="38"/>
      <c r="B432" s="38"/>
      <c r="C432" s="38"/>
      <c r="D432" s="38"/>
      <c r="E432" s="38"/>
      <c r="F432" s="38"/>
      <c r="G432" s="38"/>
      <c r="I432" s="35"/>
      <c r="J432" s="38"/>
      <c r="K432" s="35"/>
      <c r="L432" s="38"/>
      <c r="M432" s="35"/>
      <c r="N432" s="35"/>
      <c r="O432" s="35"/>
    </row>
    <row r="433" spans="1:15" x14ac:dyDescent="0.15">
      <c r="A433" s="38"/>
      <c r="B433" s="38"/>
      <c r="C433" s="38"/>
      <c r="D433" s="38"/>
      <c r="E433" s="38"/>
      <c r="F433" s="38"/>
      <c r="G433" s="38"/>
      <c r="I433" s="35"/>
      <c r="J433" s="38"/>
      <c r="K433" s="35"/>
      <c r="L433" s="38"/>
      <c r="M433" s="35"/>
      <c r="N433" s="35"/>
      <c r="O433" s="35"/>
    </row>
    <row r="434" spans="1:15" x14ac:dyDescent="0.15">
      <c r="A434" s="38"/>
      <c r="B434" s="38"/>
      <c r="C434" s="38"/>
      <c r="D434" s="38"/>
      <c r="E434" s="38"/>
      <c r="F434" s="38"/>
      <c r="G434" s="38"/>
      <c r="I434" s="35"/>
      <c r="J434" s="38"/>
      <c r="K434" s="35"/>
      <c r="L434" s="38"/>
      <c r="M434" s="35"/>
      <c r="N434" s="35"/>
      <c r="O434" s="35"/>
    </row>
    <row r="435" spans="1:15" x14ac:dyDescent="0.15">
      <c r="A435" s="38"/>
      <c r="B435" s="38"/>
      <c r="C435" s="38"/>
      <c r="D435" s="38"/>
      <c r="E435" s="38"/>
      <c r="F435" s="38"/>
      <c r="G435" s="38"/>
      <c r="I435" s="35"/>
      <c r="J435" s="38"/>
      <c r="K435" s="35"/>
      <c r="L435" s="38"/>
      <c r="M435" s="35"/>
      <c r="N435" s="35"/>
      <c r="O435" s="35"/>
    </row>
    <row r="436" spans="1:15" x14ac:dyDescent="0.15">
      <c r="A436" s="38"/>
      <c r="B436" s="38"/>
      <c r="C436" s="38"/>
      <c r="D436" s="38"/>
      <c r="E436" s="38"/>
      <c r="F436" s="38"/>
      <c r="G436" s="38"/>
      <c r="I436" s="35"/>
      <c r="J436" s="38"/>
      <c r="K436" s="35"/>
      <c r="L436" s="38"/>
      <c r="M436" s="35"/>
      <c r="N436" s="35"/>
      <c r="O436" s="35"/>
    </row>
    <row r="437" spans="1:15" x14ac:dyDescent="0.15">
      <c r="A437" s="38"/>
      <c r="B437" s="38"/>
      <c r="C437" s="38"/>
      <c r="D437" s="38"/>
      <c r="E437" s="38"/>
      <c r="F437" s="38"/>
      <c r="G437" s="38"/>
      <c r="I437" s="35"/>
      <c r="J437" s="38"/>
      <c r="K437" s="35"/>
      <c r="L437" s="38"/>
      <c r="M437" s="35"/>
      <c r="N437" s="35"/>
      <c r="O437" s="35"/>
    </row>
    <row r="438" spans="1:15" x14ac:dyDescent="0.15">
      <c r="A438" s="38"/>
      <c r="B438" s="38"/>
      <c r="C438" s="38"/>
      <c r="D438" s="38"/>
      <c r="E438" s="38"/>
      <c r="F438" s="38"/>
      <c r="G438" s="38"/>
      <c r="I438" s="35"/>
      <c r="J438" s="38"/>
      <c r="K438" s="35"/>
      <c r="L438" s="38"/>
      <c r="M438" s="35"/>
      <c r="N438" s="35"/>
      <c r="O438" s="35"/>
    </row>
    <row r="439" spans="1:15" x14ac:dyDescent="0.15">
      <c r="A439" s="38"/>
      <c r="B439" s="38"/>
      <c r="C439" s="38"/>
      <c r="D439" s="38"/>
      <c r="E439" s="38"/>
      <c r="F439" s="38"/>
      <c r="G439" s="38"/>
      <c r="I439" s="35"/>
      <c r="J439" s="38"/>
      <c r="K439" s="35"/>
      <c r="L439" s="38"/>
      <c r="M439" s="35"/>
      <c r="N439" s="35"/>
      <c r="O439" s="35"/>
    </row>
    <row r="440" spans="1:15" x14ac:dyDescent="0.15">
      <c r="A440" s="38"/>
      <c r="B440" s="38"/>
      <c r="C440" s="38"/>
      <c r="D440" s="38"/>
      <c r="E440" s="38"/>
      <c r="F440" s="38"/>
      <c r="G440" s="38"/>
      <c r="I440" s="35"/>
      <c r="J440" s="38"/>
      <c r="K440" s="35"/>
      <c r="L440" s="38"/>
      <c r="M440" s="35"/>
      <c r="N440" s="35"/>
      <c r="O440" s="35"/>
    </row>
    <row r="441" spans="1:15" x14ac:dyDescent="0.15">
      <c r="A441" s="38"/>
      <c r="B441" s="38"/>
      <c r="C441" s="38"/>
      <c r="D441" s="38"/>
      <c r="E441" s="38"/>
      <c r="F441" s="38"/>
      <c r="G441" s="38"/>
      <c r="I441" s="35"/>
      <c r="J441" s="38"/>
      <c r="K441" s="35"/>
      <c r="L441" s="38"/>
      <c r="M441" s="35"/>
      <c r="N441" s="35"/>
      <c r="O441" s="35"/>
    </row>
    <row r="442" spans="1:15" x14ac:dyDescent="0.15">
      <c r="A442" s="38"/>
      <c r="B442" s="38"/>
      <c r="C442" s="38"/>
      <c r="D442" s="38"/>
      <c r="E442" s="38"/>
      <c r="F442" s="38"/>
      <c r="G442" s="38"/>
      <c r="I442" s="35"/>
      <c r="J442" s="38"/>
      <c r="K442" s="35"/>
      <c r="L442" s="38"/>
      <c r="M442" s="35"/>
      <c r="N442" s="35"/>
      <c r="O442" s="35"/>
    </row>
    <row r="443" spans="1:15" x14ac:dyDescent="0.15">
      <c r="A443" s="38"/>
      <c r="B443" s="38"/>
      <c r="C443" s="38"/>
      <c r="D443" s="38"/>
      <c r="E443" s="38"/>
      <c r="F443" s="38"/>
      <c r="G443" s="38"/>
      <c r="I443" s="35"/>
      <c r="J443" s="38"/>
      <c r="K443" s="35"/>
      <c r="L443" s="38"/>
      <c r="M443" s="35"/>
      <c r="N443" s="35"/>
      <c r="O443" s="35"/>
    </row>
    <row r="444" spans="1:15" x14ac:dyDescent="0.15">
      <c r="A444" s="38"/>
      <c r="B444" s="38"/>
      <c r="C444" s="38"/>
      <c r="D444" s="38"/>
      <c r="E444" s="38"/>
      <c r="F444" s="38"/>
      <c r="G444" s="38"/>
      <c r="I444" s="35"/>
      <c r="J444" s="38"/>
      <c r="K444" s="35"/>
      <c r="L444" s="38"/>
      <c r="M444" s="35"/>
      <c r="N444" s="35"/>
      <c r="O444" s="35"/>
    </row>
    <row r="445" spans="1:15" x14ac:dyDescent="0.15">
      <c r="A445" s="38"/>
      <c r="B445" s="38"/>
      <c r="C445" s="38"/>
      <c r="D445" s="38"/>
      <c r="E445" s="38"/>
      <c r="F445" s="38"/>
      <c r="G445" s="38"/>
      <c r="I445" s="35"/>
      <c r="J445" s="38"/>
      <c r="K445" s="35"/>
      <c r="L445" s="38"/>
      <c r="M445" s="35"/>
      <c r="N445" s="35"/>
      <c r="O445" s="35"/>
    </row>
    <row r="446" spans="1:15" x14ac:dyDescent="0.15">
      <c r="A446" s="38"/>
      <c r="B446" s="38"/>
      <c r="C446" s="38"/>
      <c r="D446" s="38"/>
      <c r="E446" s="38"/>
      <c r="F446" s="38"/>
      <c r="G446" s="38"/>
      <c r="I446" s="35"/>
      <c r="J446" s="38"/>
      <c r="K446" s="35"/>
      <c r="L446" s="38"/>
      <c r="M446" s="35"/>
      <c r="N446" s="35"/>
      <c r="O446" s="35"/>
    </row>
    <row r="447" spans="1:15" x14ac:dyDescent="0.15">
      <c r="A447" s="38"/>
      <c r="B447" s="38"/>
      <c r="C447" s="38"/>
      <c r="D447" s="38"/>
      <c r="E447" s="38"/>
      <c r="F447" s="38"/>
      <c r="G447" s="38"/>
      <c r="I447" s="35"/>
      <c r="J447" s="38"/>
      <c r="K447" s="35"/>
      <c r="L447" s="38"/>
      <c r="M447" s="35"/>
      <c r="N447" s="35"/>
      <c r="O447" s="35"/>
    </row>
    <row r="448" spans="1:15" x14ac:dyDescent="0.15">
      <c r="A448" s="38"/>
      <c r="B448" s="38"/>
      <c r="C448" s="38"/>
      <c r="D448" s="38"/>
      <c r="E448" s="38"/>
      <c r="F448" s="38"/>
      <c r="G448" s="38"/>
      <c r="I448" s="35"/>
      <c r="J448" s="38"/>
      <c r="K448" s="35"/>
      <c r="L448" s="38"/>
      <c r="M448" s="35"/>
      <c r="N448" s="35"/>
      <c r="O448" s="35"/>
    </row>
    <row r="449" spans="1:15" x14ac:dyDescent="0.15">
      <c r="A449" s="38"/>
      <c r="B449" s="38"/>
      <c r="C449" s="38"/>
      <c r="D449" s="38"/>
      <c r="E449" s="38"/>
      <c r="F449" s="38"/>
      <c r="G449" s="38"/>
      <c r="I449" s="35"/>
      <c r="J449" s="38"/>
      <c r="K449" s="35"/>
      <c r="L449" s="38"/>
      <c r="M449" s="35"/>
      <c r="N449" s="35"/>
      <c r="O449" s="35"/>
    </row>
    <row r="450" spans="1:15" x14ac:dyDescent="0.15">
      <c r="A450" s="38"/>
      <c r="B450" s="38"/>
      <c r="C450" s="38"/>
      <c r="D450" s="38"/>
      <c r="E450" s="38"/>
      <c r="F450" s="38"/>
      <c r="G450" s="38"/>
      <c r="I450" s="35"/>
      <c r="J450" s="38"/>
      <c r="K450" s="35"/>
      <c r="L450" s="38"/>
      <c r="M450" s="35"/>
      <c r="N450" s="35"/>
      <c r="O450" s="35"/>
    </row>
    <row r="451" spans="1:15" x14ac:dyDescent="0.15">
      <c r="A451" s="38"/>
      <c r="B451" s="38"/>
      <c r="C451" s="38"/>
      <c r="D451" s="38"/>
      <c r="E451" s="38"/>
      <c r="F451" s="38"/>
      <c r="G451" s="38"/>
      <c r="I451" s="35"/>
      <c r="J451" s="38"/>
      <c r="K451" s="35"/>
      <c r="L451" s="38"/>
      <c r="M451" s="35"/>
      <c r="N451" s="35"/>
      <c r="O451" s="35"/>
    </row>
    <row r="452" spans="1:15" x14ac:dyDescent="0.15">
      <c r="A452" s="38"/>
      <c r="B452" s="38"/>
      <c r="C452" s="38"/>
      <c r="D452" s="38"/>
      <c r="E452" s="38"/>
      <c r="F452" s="38"/>
      <c r="G452" s="38"/>
      <c r="I452" s="35"/>
      <c r="J452" s="38"/>
      <c r="K452" s="35"/>
      <c r="L452" s="38"/>
      <c r="M452" s="35"/>
      <c r="N452" s="35"/>
      <c r="O452" s="35"/>
    </row>
    <row r="453" spans="1:15" x14ac:dyDescent="0.15">
      <c r="A453" s="38"/>
      <c r="B453" s="38"/>
      <c r="C453" s="38"/>
      <c r="D453" s="38"/>
      <c r="E453" s="38"/>
      <c r="F453" s="38"/>
      <c r="G453" s="38"/>
      <c r="I453" s="35"/>
      <c r="J453" s="38"/>
      <c r="K453" s="35"/>
      <c r="L453" s="38"/>
      <c r="M453" s="35"/>
      <c r="N453" s="35"/>
      <c r="O453" s="35"/>
    </row>
    <row r="454" spans="1:15" x14ac:dyDescent="0.15">
      <c r="A454" s="38"/>
      <c r="B454" s="38"/>
      <c r="C454" s="38"/>
      <c r="D454" s="38"/>
      <c r="E454" s="38"/>
      <c r="F454" s="38"/>
      <c r="G454" s="38"/>
      <c r="I454" s="35"/>
      <c r="J454" s="38"/>
      <c r="K454" s="35"/>
      <c r="L454" s="38"/>
      <c r="M454" s="35"/>
      <c r="N454" s="35"/>
      <c r="O454" s="35"/>
    </row>
    <row r="455" spans="1:15" x14ac:dyDescent="0.15">
      <c r="A455" s="38"/>
      <c r="B455" s="38"/>
      <c r="C455" s="38"/>
      <c r="D455" s="38"/>
      <c r="E455" s="38"/>
      <c r="F455" s="38"/>
      <c r="G455" s="38"/>
      <c r="I455" s="35"/>
      <c r="J455" s="38"/>
      <c r="K455" s="35"/>
      <c r="L455" s="38"/>
      <c r="M455" s="35"/>
      <c r="N455" s="35"/>
      <c r="O455" s="35"/>
    </row>
    <row r="456" spans="1:15" x14ac:dyDescent="0.15">
      <c r="A456" s="38"/>
      <c r="B456" s="38"/>
      <c r="C456" s="38"/>
      <c r="D456" s="38"/>
      <c r="E456" s="38"/>
      <c r="F456" s="38"/>
      <c r="G456" s="38"/>
      <c r="I456" s="35"/>
      <c r="J456" s="38"/>
      <c r="K456" s="35"/>
      <c r="L456" s="38"/>
      <c r="M456" s="35"/>
      <c r="N456" s="35"/>
      <c r="O456" s="35"/>
    </row>
    <row r="457" spans="1:15" x14ac:dyDescent="0.15">
      <c r="A457" s="38"/>
      <c r="B457" s="38"/>
      <c r="C457" s="38"/>
      <c r="D457" s="38"/>
      <c r="E457" s="38"/>
      <c r="F457" s="38"/>
      <c r="G457" s="38"/>
      <c r="I457" s="35"/>
      <c r="J457" s="38"/>
      <c r="K457" s="35"/>
      <c r="L457" s="38"/>
      <c r="M457" s="35"/>
      <c r="N457" s="35"/>
      <c r="O457" s="35"/>
    </row>
    <row r="458" spans="1:15" x14ac:dyDescent="0.15">
      <c r="A458" s="38"/>
      <c r="B458" s="38"/>
      <c r="C458" s="38"/>
      <c r="D458" s="38"/>
      <c r="E458" s="38"/>
      <c r="F458" s="38"/>
      <c r="G458" s="38"/>
      <c r="I458" s="35"/>
      <c r="J458" s="38"/>
      <c r="K458" s="35"/>
      <c r="L458" s="38"/>
      <c r="M458" s="35"/>
      <c r="N458" s="35"/>
      <c r="O458" s="35"/>
    </row>
    <row r="459" spans="1:15" x14ac:dyDescent="0.15">
      <c r="A459" s="38"/>
      <c r="B459" s="38"/>
      <c r="C459" s="38"/>
      <c r="D459" s="38"/>
      <c r="E459" s="38"/>
      <c r="F459" s="38"/>
      <c r="G459" s="38"/>
      <c r="I459" s="35"/>
      <c r="J459" s="38"/>
      <c r="K459" s="35"/>
      <c r="L459" s="38"/>
      <c r="M459" s="35"/>
      <c r="N459" s="35"/>
      <c r="O459" s="35"/>
    </row>
    <row r="460" spans="1:15" x14ac:dyDescent="0.15">
      <c r="A460" s="38"/>
      <c r="B460" s="38"/>
      <c r="C460" s="38"/>
      <c r="D460" s="38"/>
      <c r="E460" s="38"/>
      <c r="F460" s="38"/>
      <c r="G460" s="38"/>
      <c r="I460" s="35"/>
      <c r="J460" s="38"/>
      <c r="K460" s="35"/>
      <c r="L460" s="38"/>
      <c r="M460" s="35"/>
      <c r="N460" s="35"/>
      <c r="O460" s="35"/>
    </row>
    <row r="461" spans="1:15" x14ac:dyDescent="0.15">
      <c r="A461" s="38"/>
      <c r="B461" s="38"/>
      <c r="C461" s="38"/>
      <c r="D461" s="38"/>
      <c r="E461" s="38"/>
      <c r="F461" s="38"/>
      <c r="G461" s="38"/>
      <c r="I461" s="35"/>
      <c r="J461" s="38"/>
      <c r="K461" s="35"/>
      <c r="L461" s="38"/>
      <c r="M461" s="35"/>
      <c r="N461" s="35"/>
      <c r="O461" s="35"/>
    </row>
    <row r="462" spans="1:15" x14ac:dyDescent="0.15">
      <c r="A462" s="38"/>
      <c r="B462" s="38"/>
      <c r="C462" s="38"/>
      <c r="D462" s="38"/>
      <c r="E462" s="38"/>
      <c r="F462" s="38"/>
      <c r="G462" s="38"/>
      <c r="I462" s="35"/>
      <c r="J462" s="38"/>
      <c r="K462" s="35"/>
      <c r="L462" s="38"/>
      <c r="M462" s="35"/>
      <c r="N462" s="35"/>
      <c r="O462" s="35"/>
    </row>
    <row r="463" spans="1:15" x14ac:dyDescent="0.15">
      <c r="A463" s="38"/>
      <c r="B463" s="38"/>
      <c r="C463" s="38"/>
      <c r="D463" s="38"/>
      <c r="E463" s="38"/>
      <c r="F463" s="38"/>
      <c r="G463" s="38"/>
      <c r="I463" s="35"/>
      <c r="J463" s="38"/>
      <c r="K463" s="35"/>
      <c r="L463" s="38"/>
      <c r="M463" s="35"/>
      <c r="N463" s="35"/>
      <c r="O463" s="35"/>
    </row>
    <row r="464" spans="1:15" x14ac:dyDescent="0.15">
      <c r="A464" s="38"/>
      <c r="B464" s="38"/>
      <c r="C464" s="38"/>
      <c r="D464" s="38"/>
      <c r="E464" s="38"/>
      <c r="F464" s="38"/>
      <c r="G464" s="38"/>
      <c r="I464" s="35"/>
      <c r="J464" s="38"/>
      <c r="K464" s="35"/>
      <c r="L464" s="38"/>
      <c r="M464" s="35"/>
      <c r="N464" s="35"/>
      <c r="O464" s="35"/>
    </row>
    <row r="465" spans="1:15" x14ac:dyDescent="0.15">
      <c r="A465" s="38"/>
      <c r="B465" s="38"/>
      <c r="C465" s="38"/>
      <c r="D465" s="38"/>
      <c r="E465" s="38"/>
      <c r="F465" s="38"/>
      <c r="G465" s="38"/>
      <c r="I465" s="35"/>
      <c r="J465" s="38"/>
      <c r="K465" s="35"/>
      <c r="L465" s="38"/>
      <c r="M465" s="35"/>
      <c r="N465" s="35"/>
      <c r="O465" s="35"/>
    </row>
    <row r="466" spans="1:15" x14ac:dyDescent="0.15">
      <c r="A466" s="38"/>
      <c r="B466" s="38"/>
      <c r="C466" s="38"/>
      <c r="D466" s="38"/>
      <c r="E466" s="38"/>
      <c r="F466" s="38"/>
      <c r="G466" s="38"/>
      <c r="I466" s="35"/>
      <c r="J466" s="38"/>
      <c r="K466" s="35"/>
      <c r="L466" s="38"/>
      <c r="M466" s="35"/>
      <c r="N466" s="35"/>
      <c r="O466" s="35"/>
    </row>
    <row r="467" spans="1:15" x14ac:dyDescent="0.15">
      <c r="A467" s="38"/>
      <c r="B467" s="38"/>
      <c r="C467" s="38"/>
      <c r="D467" s="38"/>
      <c r="E467" s="38"/>
      <c r="F467" s="38"/>
      <c r="G467" s="38"/>
      <c r="I467" s="35"/>
      <c r="J467" s="38"/>
      <c r="K467" s="35"/>
      <c r="L467" s="38"/>
      <c r="M467" s="35"/>
      <c r="N467" s="35"/>
      <c r="O467" s="35"/>
    </row>
    <row r="468" spans="1:15" x14ac:dyDescent="0.15">
      <c r="A468" s="38"/>
      <c r="B468" s="38"/>
      <c r="C468" s="38"/>
      <c r="D468" s="38"/>
      <c r="E468" s="38"/>
      <c r="F468" s="38"/>
      <c r="G468" s="38"/>
      <c r="I468" s="35"/>
      <c r="J468" s="38"/>
      <c r="K468" s="35"/>
      <c r="L468" s="38"/>
      <c r="M468" s="35"/>
      <c r="N468" s="35"/>
      <c r="O468" s="35"/>
    </row>
    <row r="469" spans="1:15" x14ac:dyDescent="0.15">
      <c r="A469" s="38"/>
      <c r="B469" s="38"/>
      <c r="C469" s="38"/>
      <c r="D469" s="38"/>
      <c r="E469" s="38"/>
      <c r="F469" s="38"/>
      <c r="G469" s="38"/>
      <c r="I469" s="35"/>
      <c r="J469" s="38"/>
      <c r="K469" s="35"/>
      <c r="L469" s="38"/>
      <c r="M469" s="35"/>
      <c r="N469" s="35"/>
      <c r="O469" s="35"/>
    </row>
    <row r="470" spans="1:15" x14ac:dyDescent="0.15">
      <c r="A470" s="38"/>
      <c r="B470" s="38"/>
      <c r="C470" s="38"/>
      <c r="D470" s="38"/>
      <c r="E470" s="38"/>
      <c r="F470" s="38"/>
      <c r="G470" s="38"/>
      <c r="I470" s="35"/>
      <c r="J470" s="38"/>
      <c r="K470" s="35"/>
      <c r="L470" s="38"/>
      <c r="M470" s="35"/>
      <c r="N470" s="35"/>
      <c r="O470" s="35"/>
    </row>
    <row r="471" spans="1:15" x14ac:dyDescent="0.15">
      <c r="A471" s="38"/>
      <c r="B471" s="38"/>
      <c r="C471" s="38"/>
      <c r="D471" s="38"/>
      <c r="E471" s="38"/>
      <c r="F471" s="38"/>
      <c r="G471" s="38"/>
      <c r="I471" s="35"/>
      <c r="J471" s="38"/>
      <c r="K471" s="35"/>
      <c r="L471" s="38"/>
      <c r="M471" s="35"/>
      <c r="N471" s="35"/>
      <c r="O471" s="35"/>
    </row>
    <row r="472" spans="1:15" x14ac:dyDescent="0.15">
      <c r="A472" s="38"/>
      <c r="B472" s="38"/>
      <c r="C472" s="38"/>
      <c r="D472" s="38"/>
      <c r="E472" s="38"/>
      <c r="F472" s="38"/>
      <c r="G472" s="38"/>
      <c r="I472" s="35"/>
      <c r="J472" s="38"/>
      <c r="K472" s="35"/>
      <c r="L472" s="38"/>
      <c r="M472" s="35"/>
      <c r="N472" s="35"/>
      <c r="O472" s="35"/>
    </row>
    <row r="473" spans="1:15" x14ac:dyDescent="0.15">
      <c r="A473" s="38"/>
      <c r="B473" s="38"/>
      <c r="C473" s="38"/>
      <c r="D473" s="38"/>
      <c r="E473" s="38"/>
      <c r="F473" s="38"/>
      <c r="G473" s="38"/>
      <c r="I473" s="35"/>
      <c r="J473" s="38"/>
      <c r="K473" s="35"/>
      <c r="L473" s="38"/>
      <c r="M473" s="35"/>
      <c r="N473" s="35"/>
      <c r="O473" s="35"/>
    </row>
    <row r="474" spans="1:15" x14ac:dyDescent="0.15">
      <c r="A474" s="38"/>
      <c r="B474" s="38"/>
      <c r="C474" s="38"/>
      <c r="D474" s="38"/>
      <c r="E474" s="38"/>
      <c r="F474" s="38"/>
      <c r="G474" s="38"/>
      <c r="I474" s="35"/>
      <c r="J474" s="38"/>
      <c r="K474" s="35"/>
      <c r="L474" s="38"/>
      <c r="M474" s="35"/>
      <c r="N474" s="35"/>
      <c r="O474" s="35"/>
    </row>
    <row r="475" spans="1:15" x14ac:dyDescent="0.15">
      <c r="A475" s="38"/>
      <c r="B475" s="38"/>
      <c r="C475" s="38"/>
      <c r="D475" s="38"/>
      <c r="E475" s="38"/>
      <c r="F475" s="38"/>
      <c r="G475" s="38"/>
      <c r="I475" s="35"/>
      <c r="J475" s="38"/>
      <c r="K475" s="35"/>
      <c r="L475" s="38"/>
      <c r="M475" s="35"/>
      <c r="N475" s="35"/>
      <c r="O475" s="35"/>
    </row>
    <row r="476" spans="1:15" x14ac:dyDescent="0.15">
      <c r="A476" s="38"/>
      <c r="B476" s="38"/>
      <c r="C476" s="38"/>
      <c r="D476" s="38"/>
      <c r="E476" s="38"/>
      <c r="F476" s="38"/>
      <c r="G476" s="38"/>
      <c r="I476" s="35"/>
      <c r="J476" s="38"/>
      <c r="K476" s="35"/>
      <c r="L476" s="38"/>
      <c r="M476" s="35"/>
      <c r="N476" s="35"/>
      <c r="O476" s="35"/>
    </row>
    <row r="477" spans="1:15" x14ac:dyDescent="0.15">
      <c r="A477" s="38"/>
      <c r="B477" s="38"/>
      <c r="C477" s="38"/>
      <c r="D477" s="38"/>
      <c r="E477" s="38"/>
      <c r="F477" s="38"/>
      <c r="G477" s="38"/>
      <c r="I477" s="35"/>
      <c r="J477" s="38"/>
      <c r="K477" s="35"/>
      <c r="L477" s="38"/>
      <c r="M477" s="35"/>
      <c r="N477" s="35"/>
      <c r="O477" s="35"/>
    </row>
    <row r="478" spans="1:15" x14ac:dyDescent="0.15">
      <c r="A478" s="38"/>
      <c r="B478" s="38"/>
      <c r="C478" s="38"/>
      <c r="D478" s="38"/>
      <c r="E478" s="38"/>
      <c r="F478" s="38"/>
      <c r="G478" s="38"/>
      <c r="I478" s="35"/>
      <c r="J478" s="38"/>
      <c r="K478" s="35"/>
      <c r="L478" s="38"/>
      <c r="M478" s="35"/>
      <c r="N478" s="35"/>
      <c r="O478" s="35"/>
    </row>
    <row r="479" spans="1:15" x14ac:dyDescent="0.15">
      <c r="A479" s="38"/>
      <c r="B479" s="38"/>
      <c r="C479" s="38"/>
      <c r="D479" s="38"/>
      <c r="E479" s="38"/>
      <c r="F479" s="38"/>
      <c r="G479" s="38"/>
      <c r="I479" s="35"/>
      <c r="J479" s="38"/>
      <c r="K479" s="35"/>
      <c r="L479" s="38"/>
      <c r="M479" s="35"/>
      <c r="N479" s="35"/>
      <c r="O479" s="35"/>
    </row>
    <row r="480" spans="1:15" x14ac:dyDescent="0.15">
      <c r="A480" s="38"/>
      <c r="B480" s="38"/>
      <c r="C480" s="38"/>
      <c r="D480" s="38"/>
      <c r="E480" s="38"/>
      <c r="F480" s="38"/>
      <c r="G480" s="38"/>
      <c r="I480" s="35"/>
      <c r="J480" s="38"/>
      <c r="K480" s="35"/>
      <c r="L480" s="38"/>
      <c r="M480" s="35"/>
      <c r="N480" s="35"/>
      <c r="O480" s="35"/>
    </row>
    <row r="481" spans="1:15" x14ac:dyDescent="0.15">
      <c r="A481" s="38"/>
      <c r="B481" s="38"/>
      <c r="C481" s="38"/>
      <c r="D481" s="38"/>
      <c r="E481" s="38"/>
      <c r="F481" s="38"/>
      <c r="G481" s="38"/>
      <c r="I481" s="35"/>
      <c r="J481" s="38"/>
      <c r="K481" s="35"/>
      <c r="L481" s="38"/>
      <c r="M481" s="35"/>
      <c r="N481" s="35"/>
      <c r="O481" s="35"/>
    </row>
    <row r="482" spans="1:15" x14ac:dyDescent="0.15">
      <c r="A482" s="38"/>
      <c r="B482" s="38"/>
      <c r="C482" s="38"/>
      <c r="D482" s="38"/>
      <c r="E482" s="38"/>
      <c r="F482" s="38"/>
      <c r="G482" s="38"/>
      <c r="I482" s="35"/>
      <c r="J482" s="38"/>
      <c r="K482" s="35"/>
      <c r="L482" s="38"/>
      <c r="M482" s="35"/>
      <c r="N482" s="35"/>
      <c r="O482" s="35"/>
    </row>
    <row r="483" spans="1:15" x14ac:dyDescent="0.15">
      <c r="A483" s="38"/>
      <c r="B483" s="38"/>
      <c r="C483" s="38"/>
      <c r="D483" s="38"/>
      <c r="E483" s="38"/>
      <c r="F483" s="38"/>
      <c r="G483" s="38"/>
      <c r="I483" s="35"/>
      <c r="J483" s="38"/>
      <c r="K483" s="35"/>
      <c r="L483" s="38"/>
      <c r="M483" s="35"/>
      <c r="N483" s="35"/>
      <c r="O483" s="35"/>
    </row>
    <row r="484" spans="1:15" x14ac:dyDescent="0.15">
      <c r="A484" s="38"/>
      <c r="B484" s="38"/>
      <c r="C484" s="38"/>
      <c r="D484" s="38"/>
      <c r="E484" s="38"/>
      <c r="F484" s="38"/>
      <c r="G484" s="38"/>
      <c r="I484" s="35"/>
      <c r="J484" s="38"/>
      <c r="K484" s="35"/>
      <c r="L484" s="38"/>
      <c r="M484" s="35"/>
      <c r="N484" s="35"/>
      <c r="O484" s="35"/>
    </row>
    <row r="485" spans="1:15" x14ac:dyDescent="0.15">
      <c r="A485" s="38"/>
      <c r="B485" s="38"/>
      <c r="C485" s="38"/>
      <c r="D485" s="38"/>
      <c r="E485" s="38"/>
      <c r="F485" s="38"/>
      <c r="G485" s="38"/>
      <c r="I485" s="35"/>
      <c r="J485" s="38"/>
      <c r="K485" s="35"/>
      <c r="L485" s="38"/>
      <c r="M485" s="35"/>
      <c r="N485" s="35"/>
      <c r="O485" s="35"/>
    </row>
    <row r="486" spans="1:15" x14ac:dyDescent="0.15">
      <c r="A486" s="38"/>
      <c r="B486" s="38"/>
      <c r="C486" s="38"/>
      <c r="D486" s="38"/>
      <c r="E486" s="38"/>
      <c r="F486" s="38"/>
      <c r="G486" s="38"/>
      <c r="I486" s="35"/>
      <c r="J486" s="38"/>
      <c r="K486" s="35"/>
      <c r="L486" s="38"/>
      <c r="M486" s="35"/>
      <c r="N486" s="35"/>
      <c r="O486" s="35"/>
    </row>
    <row r="487" spans="1:15" x14ac:dyDescent="0.15">
      <c r="A487" s="38"/>
      <c r="B487" s="38"/>
      <c r="C487" s="38"/>
      <c r="D487" s="38"/>
      <c r="E487" s="38"/>
      <c r="F487" s="38"/>
      <c r="G487" s="38"/>
      <c r="I487" s="35"/>
      <c r="J487" s="38"/>
      <c r="K487" s="35"/>
      <c r="L487" s="38"/>
      <c r="M487" s="35"/>
      <c r="N487" s="35"/>
      <c r="O487" s="35"/>
    </row>
    <row r="488" spans="1:15" x14ac:dyDescent="0.15">
      <c r="A488" s="38"/>
      <c r="B488" s="38"/>
      <c r="C488" s="38"/>
      <c r="D488" s="38"/>
      <c r="E488" s="38"/>
      <c r="F488" s="38"/>
      <c r="G488" s="38"/>
      <c r="I488" s="35"/>
      <c r="J488" s="38"/>
      <c r="K488" s="35"/>
      <c r="L488" s="38"/>
      <c r="M488" s="35"/>
      <c r="N488" s="35"/>
      <c r="O488" s="35"/>
    </row>
    <row r="489" spans="1:15" x14ac:dyDescent="0.15">
      <c r="A489" s="38"/>
      <c r="B489" s="38"/>
      <c r="C489" s="38"/>
      <c r="D489" s="38"/>
      <c r="E489" s="38"/>
      <c r="F489" s="38"/>
      <c r="G489" s="38"/>
      <c r="I489" s="35"/>
      <c r="J489" s="38"/>
      <c r="K489" s="35"/>
      <c r="L489" s="38"/>
      <c r="M489" s="35"/>
      <c r="N489" s="35"/>
      <c r="O489" s="35"/>
    </row>
    <row r="490" spans="1:15" x14ac:dyDescent="0.15">
      <c r="A490" s="38"/>
      <c r="B490" s="38"/>
      <c r="C490" s="38"/>
      <c r="D490" s="38"/>
      <c r="E490" s="38"/>
      <c r="F490" s="38"/>
      <c r="G490" s="38"/>
      <c r="I490" s="35"/>
      <c r="J490" s="38"/>
      <c r="K490" s="35"/>
      <c r="L490" s="38"/>
      <c r="M490" s="35"/>
      <c r="N490" s="35"/>
      <c r="O490" s="35"/>
    </row>
    <row r="491" spans="1:15" x14ac:dyDescent="0.15">
      <c r="A491" s="38"/>
      <c r="B491" s="38"/>
      <c r="C491" s="38"/>
      <c r="D491" s="38"/>
      <c r="E491" s="38"/>
      <c r="F491" s="38"/>
      <c r="G491" s="38"/>
      <c r="I491" s="35"/>
      <c r="J491" s="38"/>
      <c r="K491" s="35"/>
      <c r="L491" s="38"/>
      <c r="M491" s="35"/>
      <c r="N491" s="35"/>
      <c r="O491" s="35"/>
    </row>
    <row r="492" spans="1:15" x14ac:dyDescent="0.15">
      <c r="A492" s="38"/>
      <c r="B492" s="38"/>
      <c r="C492" s="38"/>
      <c r="D492" s="38"/>
      <c r="E492" s="38"/>
      <c r="F492" s="38"/>
      <c r="G492" s="38"/>
      <c r="I492" s="35"/>
      <c r="J492" s="38"/>
      <c r="K492" s="35"/>
      <c r="L492" s="38"/>
      <c r="M492" s="35"/>
      <c r="N492" s="35"/>
      <c r="O492" s="35"/>
    </row>
    <row r="493" spans="1:15" x14ac:dyDescent="0.15">
      <c r="A493" s="38"/>
      <c r="B493" s="38"/>
      <c r="C493" s="38"/>
      <c r="D493" s="38"/>
      <c r="E493" s="38"/>
      <c r="F493" s="38"/>
      <c r="G493" s="38"/>
      <c r="I493" s="35"/>
      <c r="J493" s="38"/>
      <c r="K493" s="35"/>
      <c r="L493" s="38"/>
      <c r="M493" s="35"/>
      <c r="N493" s="35"/>
      <c r="O493" s="35"/>
    </row>
    <row r="494" spans="1:15" x14ac:dyDescent="0.15">
      <c r="A494" s="38"/>
      <c r="B494" s="38"/>
      <c r="C494" s="38"/>
      <c r="D494" s="38"/>
      <c r="E494" s="38"/>
      <c r="F494" s="38"/>
      <c r="G494" s="38"/>
      <c r="I494" s="35"/>
      <c r="J494" s="38"/>
      <c r="K494" s="35"/>
      <c r="L494" s="38"/>
      <c r="M494" s="35"/>
      <c r="N494" s="35"/>
      <c r="O494" s="35"/>
    </row>
    <row r="495" spans="1:15" x14ac:dyDescent="0.15">
      <c r="A495" s="38"/>
      <c r="B495" s="38"/>
      <c r="C495" s="38"/>
      <c r="D495" s="38"/>
      <c r="E495" s="38"/>
      <c r="F495" s="38"/>
      <c r="G495" s="38"/>
      <c r="I495" s="35"/>
      <c r="J495" s="38"/>
      <c r="K495" s="35"/>
      <c r="L495" s="38"/>
      <c r="M495" s="35"/>
      <c r="N495" s="35"/>
      <c r="O495" s="35"/>
    </row>
    <row r="496" spans="1:15" x14ac:dyDescent="0.15">
      <c r="A496" s="38"/>
      <c r="B496" s="38"/>
      <c r="C496" s="38"/>
      <c r="D496" s="38"/>
      <c r="E496" s="38"/>
      <c r="F496" s="38"/>
      <c r="G496" s="38"/>
      <c r="I496" s="35"/>
      <c r="J496" s="38"/>
      <c r="K496" s="35"/>
      <c r="L496" s="38"/>
      <c r="M496" s="35"/>
      <c r="N496" s="35"/>
      <c r="O496" s="35"/>
    </row>
    <row r="497" spans="1:15" x14ac:dyDescent="0.15">
      <c r="A497" s="38"/>
      <c r="B497" s="38"/>
      <c r="C497" s="38"/>
      <c r="D497" s="38"/>
      <c r="E497" s="38"/>
      <c r="F497" s="38"/>
      <c r="G497" s="38"/>
      <c r="I497" s="35"/>
      <c r="J497" s="38"/>
      <c r="K497" s="35"/>
      <c r="L497" s="38"/>
      <c r="M497" s="35"/>
      <c r="N497" s="35"/>
      <c r="O497" s="35"/>
    </row>
    <row r="498" spans="1:15" x14ac:dyDescent="0.15">
      <c r="A498" s="38"/>
      <c r="B498" s="38"/>
      <c r="C498" s="38"/>
      <c r="D498" s="38"/>
      <c r="E498" s="38"/>
      <c r="F498" s="38"/>
      <c r="G498" s="38"/>
      <c r="I498" s="35"/>
      <c r="J498" s="38"/>
      <c r="K498" s="35"/>
      <c r="L498" s="38"/>
      <c r="M498" s="35"/>
      <c r="N498" s="35"/>
      <c r="O498" s="35"/>
    </row>
    <row r="499" spans="1:15" x14ac:dyDescent="0.15">
      <c r="A499" s="38"/>
      <c r="B499" s="38"/>
      <c r="C499" s="38"/>
      <c r="D499" s="38"/>
      <c r="E499" s="38"/>
      <c r="F499" s="38"/>
      <c r="G499" s="38"/>
      <c r="I499" s="35"/>
      <c r="J499" s="38"/>
      <c r="K499" s="35"/>
      <c r="L499" s="38"/>
      <c r="M499" s="35"/>
      <c r="N499" s="35"/>
      <c r="O499" s="35"/>
    </row>
    <row r="500" spans="1:15" x14ac:dyDescent="0.15">
      <c r="A500" s="38"/>
      <c r="B500" s="38"/>
      <c r="C500" s="38"/>
      <c r="D500" s="38"/>
      <c r="E500" s="38"/>
      <c r="F500" s="38"/>
      <c r="G500" s="38"/>
      <c r="I500" s="35"/>
      <c r="J500" s="38"/>
      <c r="K500" s="35"/>
      <c r="L500" s="38"/>
      <c r="M500" s="35"/>
      <c r="N500" s="35"/>
      <c r="O500" s="35"/>
    </row>
    <row r="501" spans="1:15" x14ac:dyDescent="0.15">
      <c r="A501" s="38"/>
      <c r="B501" s="38"/>
      <c r="C501" s="38"/>
      <c r="D501" s="38"/>
      <c r="E501" s="38"/>
      <c r="F501" s="38"/>
      <c r="G501" s="38"/>
      <c r="I501" s="35"/>
      <c r="J501" s="38"/>
      <c r="K501" s="35"/>
      <c r="L501" s="38"/>
      <c r="M501" s="35"/>
      <c r="N501" s="35"/>
      <c r="O501" s="35"/>
    </row>
    <row r="502" spans="1:15" x14ac:dyDescent="0.15">
      <c r="A502" s="38"/>
      <c r="B502" s="38"/>
      <c r="C502" s="38"/>
      <c r="D502" s="38"/>
      <c r="E502" s="38"/>
      <c r="F502" s="38"/>
      <c r="G502" s="38"/>
      <c r="I502" s="35"/>
      <c r="J502" s="38"/>
      <c r="K502" s="35"/>
      <c r="L502" s="38"/>
      <c r="M502" s="35"/>
      <c r="N502" s="35"/>
      <c r="O502" s="35"/>
    </row>
    <row r="503" spans="1:15" x14ac:dyDescent="0.15">
      <c r="A503" s="38"/>
      <c r="B503" s="38"/>
      <c r="C503" s="38"/>
      <c r="D503" s="38"/>
      <c r="E503" s="38"/>
      <c r="F503" s="38"/>
      <c r="G503" s="38"/>
      <c r="I503" s="35"/>
      <c r="J503" s="38"/>
      <c r="K503" s="35"/>
      <c r="L503" s="38"/>
      <c r="M503" s="35"/>
      <c r="N503" s="35"/>
      <c r="O503" s="35"/>
    </row>
    <row r="504" spans="1:15" x14ac:dyDescent="0.15">
      <c r="A504" s="38"/>
      <c r="B504" s="38"/>
      <c r="C504" s="38"/>
      <c r="D504" s="38"/>
      <c r="E504" s="38"/>
      <c r="F504" s="38"/>
      <c r="G504" s="38"/>
      <c r="I504" s="35"/>
      <c r="J504" s="38"/>
      <c r="K504" s="35"/>
      <c r="L504" s="38"/>
      <c r="M504" s="35"/>
      <c r="N504" s="35"/>
      <c r="O504" s="35"/>
    </row>
    <row r="505" spans="1:15" x14ac:dyDescent="0.15">
      <c r="A505" s="38"/>
      <c r="B505" s="38"/>
      <c r="C505" s="38"/>
      <c r="D505" s="38"/>
      <c r="E505" s="38"/>
      <c r="F505" s="38"/>
      <c r="G505" s="38"/>
      <c r="I505" s="35"/>
      <c r="J505" s="38"/>
      <c r="K505" s="35"/>
      <c r="L505" s="38"/>
      <c r="M505" s="35"/>
      <c r="N505" s="35"/>
      <c r="O505" s="35"/>
    </row>
    <row r="506" spans="1:15" x14ac:dyDescent="0.15">
      <c r="A506" s="38"/>
      <c r="B506" s="38"/>
      <c r="C506" s="38"/>
      <c r="D506" s="38"/>
      <c r="E506" s="38"/>
      <c r="F506" s="38"/>
      <c r="G506" s="38"/>
      <c r="I506" s="35"/>
      <c r="J506" s="38"/>
      <c r="K506" s="35"/>
      <c r="L506" s="38"/>
      <c r="M506" s="35"/>
      <c r="N506" s="35"/>
      <c r="O506" s="35"/>
    </row>
    <row r="507" spans="1:15" x14ac:dyDescent="0.15">
      <c r="A507" s="38"/>
      <c r="B507" s="38"/>
      <c r="C507" s="38"/>
      <c r="D507" s="38"/>
      <c r="E507" s="38"/>
      <c r="F507" s="38"/>
      <c r="G507" s="38"/>
      <c r="I507" s="35"/>
      <c r="J507" s="38"/>
      <c r="K507" s="35"/>
      <c r="L507" s="38"/>
      <c r="M507" s="35"/>
      <c r="N507" s="35"/>
      <c r="O507" s="35"/>
    </row>
    <row r="508" spans="1:15" x14ac:dyDescent="0.15">
      <c r="A508" s="38"/>
      <c r="B508" s="38"/>
      <c r="C508" s="38"/>
      <c r="D508" s="38"/>
      <c r="E508" s="38"/>
      <c r="F508" s="38"/>
      <c r="G508" s="38"/>
      <c r="I508" s="35"/>
      <c r="J508" s="38"/>
      <c r="K508" s="35"/>
      <c r="L508" s="38"/>
      <c r="M508" s="35"/>
      <c r="N508" s="35"/>
      <c r="O508" s="35"/>
    </row>
    <row r="509" spans="1:15" x14ac:dyDescent="0.15">
      <c r="A509" s="38"/>
      <c r="B509" s="38"/>
      <c r="C509" s="38"/>
      <c r="D509" s="38"/>
      <c r="E509" s="38"/>
      <c r="F509" s="38"/>
      <c r="G509" s="38"/>
      <c r="I509" s="35"/>
      <c r="J509" s="38"/>
      <c r="K509" s="35"/>
      <c r="L509" s="38"/>
      <c r="M509" s="35"/>
      <c r="N509" s="35"/>
      <c r="O509" s="35"/>
    </row>
    <row r="510" spans="1:15" x14ac:dyDescent="0.15">
      <c r="A510" s="38"/>
      <c r="B510" s="38"/>
      <c r="C510" s="38"/>
      <c r="D510" s="38"/>
      <c r="E510" s="38"/>
      <c r="F510" s="38"/>
      <c r="G510" s="38"/>
      <c r="I510" s="35"/>
      <c r="J510" s="38"/>
      <c r="K510" s="35"/>
      <c r="L510" s="38"/>
      <c r="M510" s="35"/>
      <c r="N510" s="35"/>
      <c r="O510" s="35"/>
    </row>
    <row r="511" spans="1:15" x14ac:dyDescent="0.15">
      <c r="A511" s="38"/>
      <c r="B511" s="38"/>
      <c r="C511" s="38"/>
      <c r="D511" s="38"/>
      <c r="E511" s="38"/>
      <c r="F511" s="38"/>
      <c r="G511" s="38"/>
      <c r="I511" s="35"/>
      <c r="J511" s="38"/>
      <c r="K511" s="35"/>
      <c r="L511" s="38"/>
      <c r="M511" s="35"/>
      <c r="N511" s="35"/>
      <c r="O511" s="35"/>
    </row>
    <row r="512" spans="1:15" x14ac:dyDescent="0.15">
      <c r="A512" s="38"/>
      <c r="B512" s="38"/>
      <c r="C512" s="38"/>
      <c r="D512" s="38"/>
      <c r="E512" s="38"/>
      <c r="F512" s="38"/>
      <c r="G512" s="38"/>
      <c r="I512" s="35"/>
      <c r="J512" s="38"/>
      <c r="K512" s="35"/>
      <c r="L512" s="38"/>
      <c r="M512" s="35"/>
      <c r="N512" s="35"/>
      <c r="O512" s="35"/>
    </row>
    <row r="513" spans="1:15" x14ac:dyDescent="0.15">
      <c r="A513" s="38"/>
      <c r="B513" s="38"/>
      <c r="C513" s="38"/>
      <c r="D513" s="38"/>
      <c r="E513" s="38"/>
      <c r="F513" s="38"/>
      <c r="G513" s="38"/>
      <c r="I513" s="35"/>
      <c r="J513" s="38"/>
      <c r="K513" s="35"/>
      <c r="L513" s="38"/>
      <c r="M513" s="35"/>
      <c r="N513" s="35"/>
      <c r="O513" s="35"/>
    </row>
    <row r="514" spans="1:15" x14ac:dyDescent="0.15">
      <c r="A514" s="38"/>
      <c r="B514" s="38"/>
      <c r="C514" s="38"/>
      <c r="D514" s="38"/>
      <c r="E514" s="38"/>
      <c r="F514" s="38"/>
      <c r="G514" s="38"/>
      <c r="I514" s="35"/>
      <c r="J514" s="38"/>
      <c r="K514" s="35"/>
      <c r="L514" s="38"/>
      <c r="M514" s="35"/>
      <c r="N514" s="35"/>
      <c r="O514" s="35"/>
    </row>
    <row r="515" spans="1:15" x14ac:dyDescent="0.15">
      <c r="A515" s="38"/>
      <c r="B515" s="38"/>
      <c r="C515" s="38"/>
      <c r="D515" s="38"/>
      <c r="E515" s="38"/>
      <c r="F515" s="38"/>
      <c r="G515" s="38"/>
      <c r="I515" s="35"/>
      <c r="J515" s="38"/>
      <c r="K515" s="35"/>
      <c r="L515" s="38"/>
      <c r="M515" s="35"/>
      <c r="N515" s="35"/>
      <c r="O515" s="35"/>
    </row>
    <row r="516" spans="1:15" x14ac:dyDescent="0.15">
      <c r="A516" s="38"/>
      <c r="B516" s="38"/>
      <c r="C516" s="38"/>
      <c r="D516" s="38"/>
      <c r="E516" s="38"/>
      <c r="F516" s="38"/>
      <c r="G516" s="38"/>
      <c r="I516" s="35"/>
      <c r="J516" s="38"/>
      <c r="K516" s="35"/>
      <c r="L516" s="38"/>
      <c r="M516" s="35"/>
      <c r="N516" s="35"/>
      <c r="O516" s="35"/>
    </row>
    <row r="517" spans="1:15" x14ac:dyDescent="0.15">
      <c r="A517" s="38"/>
      <c r="B517" s="38"/>
      <c r="C517" s="38"/>
      <c r="D517" s="38"/>
      <c r="E517" s="38"/>
      <c r="F517" s="38"/>
      <c r="G517" s="38"/>
      <c r="I517" s="35"/>
      <c r="J517" s="38"/>
      <c r="K517" s="35"/>
      <c r="L517" s="38"/>
      <c r="M517" s="35"/>
      <c r="N517" s="35"/>
      <c r="O517" s="35"/>
    </row>
    <row r="518" spans="1:15" x14ac:dyDescent="0.15">
      <c r="A518" s="38"/>
      <c r="B518" s="38"/>
      <c r="C518" s="38"/>
      <c r="D518" s="38"/>
      <c r="E518" s="38"/>
      <c r="F518" s="38"/>
      <c r="G518" s="38"/>
      <c r="I518" s="35"/>
      <c r="J518" s="38"/>
      <c r="K518" s="35"/>
      <c r="L518" s="38"/>
      <c r="M518" s="35"/>
      <c r="N518" s="35"/>
      <c r="O518" s="35"/>
    </row>
    <row r="519" spans="1:15" x14ac:dyDescent="0.15">
      <c r="A519" s="38"/>
      <c r="B519" s="38"/>
      <c r="C519" s="38"/>
      <c r="D519" s="38"/>
      <c r="E519" s="38"/>
      <c r="F519" s="38"/>
      <c r="G519" s="38"/>
      <c r="I519" s="35"/>
      <c r="J519" s="38"/>
      <c r="K519" s="35"/>
      <c r="L519" s="38"/>
      <c r="M519" s="35"/>
      <c r="N519" s="35"/>
      <c r="O519" s="35"/>
    </row>
    <row r="520" spans="1:15" x14ac:dyDescent="0.15">
      <c r="A520" s="38"/>
      <c r="B520" s="38"/>
      <c r="C520" s="38"/>
      <c r="D520" s="38"/>
      <c r="E520" s="38"/>
      <c r="F520" s="38"/>
      <c r="G520" s="38"/>
      <c r="I520" s="35"/>
      <c r="J520" s="38"/>
      <c r="K520" s="35"/>
      <c r="L520" s="38"/>
      <c r="M520" s="35"/>
      <c r="N520" s="35"/>
      <c r="O520" s="35"/>
    </row>
    <row r="521" spans="1:15" x14ac:dyDescent="0.15">
      <c r="A521" s="38"/>
      <c r="B521" s="38"/>
      <c r="C521" s="38"/>
      <c r="D521" s="38"/>
      <c r="E521" s="38"/>
      <c r="F521" s="38"/>
      <c r="G521" s="38"/>
      <c r="I521" s="35"/>
      <c r="J521" s="38"/>
      <c r="K521" s="35"/>
      <c r="L521" s="38"/>
      <c r="M521" s="35"/>
      <c r="N521" s="35"/>
      <c r="O521" s="35"/>
    </row>
    <row r="522" spans="1:15" x14ac:dyDescent="0.15">
      <c r="A522" s="38"/>
      <c r="B522" s="38"/>
      <c r="C522" s="38"/>
      <c r="D522" s="38"/>
      <c r="E522" s="38"/>
      <c r="F522" s="38"/>
      <c r="G522" s="38"/>
      <c r="I522" s="35"/>
      <c r="J522" s="38"/>
      <c r="K522" s="35"/>
      <c r="L522" s="38"/>
      <c r="M522" s="35"/>
      <c r="N522" s="35"/>
      <c r="O522" s="35"/>
    </row>
    <row r="523" spans="1:15" x14ac:dyDescent="0.15">
      <c r="A523" s="38"/>
      <c r="B523" s="38"/>
      <c r="C523" s="38"/>
      <c r="D523" s="38"/>
      <c r="E523" s="38"/>
      <c r="F523" s="38"/>
      <c r="G523" s="38"/>
      <c r="I523" s="35"/>
      <c r="J523" s="38"/>
      <c r="K523" s="35"/>
      <c r="L523" s="38"/>
      <c r="M523" s="35"/>
      <c r="N523" s="35"/>
      <c r="O523" s="35"/>
    </row>
    <row r="524" spans="1:15" x14ac:dyDescent="0.15">
      <c r="A524" s="38"/>
      <c r="B524" s="38"/>
      <c r="C524" s="38"/>
      <c r="D524" s="38"/>
      <c r="E524" s="38"/>
      <c r="F524" s="38"/>
      <c r="G524" s="38"/>
      <c r="I524" s="35"/>
      <c r="J524" s="38"/>
      <c r="K524" s="35"/>
      <c r="L524" s="38"/>
      <c r="M524" s="35"/>
      <c r="N524" s="35"/>
      <c r="O524" s="35"/>
    </row>
    <row r="525" spans="1:15" x14ac:dyDescent="0.15">
      <c r="A525" s="38"/>
      <c r="B525" s="38"/>
      <c r="C525" s="38"/>
      <c r="D525" s="38"/>
      <c r="E525" s="38"/>
      <c r="F525" s="38"/>
      <c r="G525" s="38"/>
      <c r="I525" s="35"/>
      <c r="J525" s="38"/>
      <c r="K525" s="35"/>
      <c r="L525" s="38"/>
      <c r="M525" s="35"/>
      <c r="N525" s="35"/>
      <c r="O525" s="35"/>
    </row>
    <row r="526" spans="1:15" x14ac:dyDescent="0.15">
      <c r="A526" s="38"/>
      <c r="B526" s="38"/>
      <c r="C526" s="38"/>
      <c r="D526" s="38"/>
      <c r="E526" s="38"/>
      <c r="F526" s="38"/>
      <c r="G526" s="38"/>
      <c r="I526" s="35"/>
      <c r="J526" s="38"/>
      <c r="K526" s="35"/>
      <c r="L526" s="38"/>
      <c r="M526" s="35"/>
      <c r="N526" s="35"/>
      <c r="O526" s="35"/>
    </row>
    <row r="527" spans="1:15" x14ac:dyDescent="0.15">
      <c r="A527" s="38"/>
      <c r="B527" s="38"/>
      <c r="C527" s="38"/>
      <c r="D527" s="38"/>
      <c r="E527" s="38"/>
      <c r="F527" s="38"/>
      <c r="G527" s="38"/>
      <c r="I527" s="35"/>
      <c r="J527" s="38"/>
      <c r="K527" s="35"/>
      <c r="L527" s="38"/>
      <c r="M527" s="35"/>
      <c r="N527" s="35"/>
      <c r="O527" s="35"/>
    </row>
    <row r="528" spans="1:15" x14ac:dyDescent="0.15">
      <c r="A528" s="38"/>
      <c r="B528" s="38"/>
      <c r="C528" s="38"/>
      <c r="D528" s="38"/>
      <c r="E528" s="38"/>
      <c r="F528" s="38"/>
      <c r="G528" s="38"/>
      <c r="I528" s="35"/>
      <c r="J528" s="38"/>
      <c r="K528" s="35"/>
      <c r="L528" s="38"/>
      <c r="M528" s="35"/>
      <c r="N528" s="35"/>
      <c r="O528" s="35"/>
    </row>
    <row r="529" spans="1:15" x14ac:dyDescent="0.15">
      <c r="A529" s="38"/>
      <c r="B529" s="38"/>
      <c r="C529" s="38"/>
      <c r="D529" s="38"/>
      <c r="E529" s="38"/>
      <c r="F529" s="38"/>
      <c r="G529" s="38"/>
      <c r="I529" s="35"/>
      <c r="J529" s="38"/>
      <c r="K529" s="35"/>
      <c r="L529" s="38"/>
      <c r="M529" s="35"/>
      <c r="N529" s="35"/>
      <c r="O529" s="35"/>
    </row>
    <row r="530" spans="1:15" x14ac:dyDescent="0.15">
      <c r="A530" s="38"/>
      <c r="B530" s="38"/>
      <c r="C530" s="38"/>
      <c r="D530" s="38"/>
      <c r="E530" s="38"/>
      <c r="F530" s="38"/>
      <c r="G530" s="38"/>
      <c r="I530" s="35"/>
      <c r="J530" s="38"/>
      <c r="K530" s="35"/>
      <c r="L530" s="38"/>
      <c r="M530" s="35"/>
      <c r="N530" s="35"/>
      <c r="O530" s="35"/>
    </row>
    <row r="531" spans="1:15" x14ac:dyDescent="0.15">
      <c r="A531" s="38"/>
      <c r="B531" s="38"/>
      <c r="C531" s="38"/>
      <c r="D531" s="38"/>
      <c r="E531" s="38"/>
      <c r="F531" s="38"/>
      <c r="G531" s="38"/>
      <c r="I531" s="35"/>
      <c r="J531" s="38"/>
      <c r="K531" s="35"/>
      <c r="L531" s="38"/>
      <c r="M531" s="35"/>
      <c r="N531" s="35"/>
      <c r="O531" s="35"/>
    </row>
    <row r="532" spans="1:15" x14ac:dyDescent="0.15">
      <c r="A532" s="38"/>
      <c r="B532" s="38"/>
      <c r="C532" s="38"/>
      <c r="D532" s="38"/>
      <c r="E532" s="38"/>
      <c r="F532" s="38"/>
      <c r="G532" s="38"/>
      <c r="I532" s="35"/>
      <c r="J532" s="38"/>
      <c r="K532" s="35"/>
      <c r="L532" s="38"/>
      <c r="M532" s="35"/>
      <c r="N532" s="35"/>
      <c r="O532" s="35"/>
    </row>
    <row r="533" spans="1:15" x14ac:dyDescent="0.15">
      <c r="A533" s="38"/>
      <c r="B533" s="38"/>
      <c r="C533" s="38"/>
      <c r="D533" s="38"/>
      <c r="E533" s="38"/>
      <c r="F533" s="38"/>
      <c r="G533" s="38"/>
      <c r="I533" s="35"/>
      <c r="J533" s="38"/>
      <c r="K533" s="35"/>
      <c r="L533" s="38"/>
      <c r="M533" s="35"/>
      <c r="N533" s="35"/>
      <c r="O533" s="35"/>
    </row>
    <row r="534" spans="1:15" x14ac:dyDescent="0.15">
      <c r="A534" s="38"/>
      <c r="B534" s="38"/>
      <c r="C534" s="38"/>
      <c r="D534" s="38"/>
      <c r="E534" s="38"/>
      <c r="F534" s="38"/>
      <c r="G534" s="38"/>
      <c r="I534" s="35"/>
      <c r="J534" s="38"/>
      <c r="K534" s="35"/>
      <c r="L534" s="38"/>
      <c r="M534" s="35"/>
      <c r="N534" s="35"/>
      <c r="O534" s="35"/>
    </row>
    <row r="535" spans="1:15" x14ac:dyDescent="0.15">
      <c r="A535" s="38"/>
      <c r="B535" s="38"/>
      <c r="C535" s="38"/>
      <c r="D535" s="38"/>
      <c r="E535" s="38"/>
      <c r="F535" s="38"/>
      <c r="G535" s="38"/>
      <c r="I535" s="35"/>
      <c r="J535" s="38"/>
      <c r="K535" s="35"/>
      <c r="L535" s="38"/>
      <c r="M535" s="35"/>
      <c r="N535" s="35"/>
      <c r="O535" s="35"/>
    </row>
    <row r="536" spans="1:15" x14ac:dyDescent="0.15">
      <c r="A536" s="38"/>
      <c r="B536" s="38"/>
      <c r="C536" s="38"/>
      <c r="D536" s="38"/>
      <c r="E536" s="38"/>
      <c r="F536" s="38"/>
      <c r="G536" s="38"/>
      <c r="I536" s="35"/>
      <c r="J536" s="38"/>
      <c r="K536" s="35"/>
      <c r="L536" s="38"/>
      <c r="M536" s="35"/>
      <c r="N536" s="35"/>
      <c r="O536" s="35"/>
    </row>
    <row r="537" spans="1:15" x14ac:dyDescent="0.15">
      <c r="A537" s="38"/>
      <c r="B537" s="38"/>
      <c r="C537" s="38"/>
      <c r="D537" s="38"/>
      <c r="E537" s="38"/>
      <c r="F537" s="38"/>
      <c r="G537" s="38"/>
      <c r="I537" s="35"/>
      <c r="J537" s="38"/>
      <c r="K537" s="35"/>
      <c r="L537" s="38"/>
      <c r="M537" s="35"/>
      <c r="N537" s="35"/>
      <c r="O537" s="35"/>
    </row>
    <row r="538" spans="1:15" x14ac:dyDescent="0.15">
      <c r="A538" s="38"/>
      <c r="B538" s="38"/>
      <c r="C538" s="38"/>
      <c r="D538" s="38"/>
      <c r="E538" s="38"/>
      <c r="F538" s="38"/>
      <c r="G538" s="38"/>
      <c r="I538" s="35"/>
      <c r="J538" s="38"/>
      <c r="K538" s="35"/>
      <c r="L538" s="38"/>
      <c r="M538" s="35"/>
      <c r="N538" s="35"/>
      <c r="O538" s="35"/>
    </row>
    <row r="539" spans="1:15" x14ac:dyDescent="0.15">
      <c r="A539" s="38"/>
      <c r="B539" s="38"/>
      <c r="C539" s="38"/>
      <c r="D539" s="38"/>
      <c r="E539" s="38"/>
      <c r="F539" s="38"/>
      <c r="G539" s="38"/>
      <c r="I539" s="35"/>
      <c r="J539" s="38"/>
      <c r="K539" s="35"/>
      <c r="L539" s="38"/>
      <c r="M539" s="35"/>
      <c r="N539" s="35"/>
      <c r="O539" s="35"/>
    </row>
    <row r="540" spans="1:15" x14ac:dyDescent="0.15">
      <c r="A540" s="38"/>
      <c r="B540" s="38"/>
      <c r="C540" s="38"/>
      <c r="D540" s="38"/>
      <c r="E540" s="38"/>
      <c r="F540" s="38"/>
      <c r="G540" s="38"/>
      <c r="I540" s="35"/>
      <c r="J540" s="38"/>
      <c r="K540" s="35"/>
      <c r="L540" s="38"/>
      <c r="M540" s="35"/>
      <c r="N540" s="35"/>
      <c r="O540" s="35"/>
    </row>
    <row r="541" spans="1:15" x14ac:dyDescent="0.15">
      <c r="A541" s="38"/>
      <c r="B541" s="38"/>
      <c r="C541" s="38"/>
      <c r="D541" s="38"/>
      <c r="E541" s="38"/>
      <c r="F541" s="38"/>
      <c r="G541" s="38"/>
      <c r="I541" s="35"/>
      <c r="J541" s="38"/>
      <c r="K541" s="35"/>
      <c r="L541" s="38"/>
      <c r="M541" s="35"/>
      <c r="N541" s="35"/>
      <c r="O541" s="35"/>
    </row>
    <row r="542" spans="1:15" x14ac:dyDescent="0.15">
      <c r="A542" s="38"/>
      <c r="B542" s="38"/>
      <c r="C542" s="38"/>
      <c r="D542" s="38"/>
      <c r="E542" s="38"/>
      <c r="F542" s="38"/>
      <c r="G542" s="38"/>
      <c r="I542" s="35"/>
      <c r="J542" s="38"/>
      <c r="K542" s="35"/>
      <c r="L542" s="38"/>
      <c r="M542" s="35"/>
      <c r="N542" s="35"/>
      <c r="O542" s="35"/>
    </row>
    <row r="543" spans="1:15" x14ac:dyDescent="0.15">
      <c r="A543" s="38"/>
      <c r="B543" s="38"/>
      <c r="C543" s="38"/>
      <c r="D543" s="38"/>
      <c r="E543" s="38"/>
      <c r="F543" s="38"/>
      <c r="G543" s="38"/>
      <c r="I543" s="35"/>
      <c r="J543" s="38"/>
      <c r="K543" s="35"/>
      <c r="L543" s="38"/>
      <c r="M543" s="35"/>
      <c r="N543" s="35"/>
      <c r="O543" s="35"/>
    </row>
    <row r="544" spans="1:15" x14ac:dyDescent="0.15">
      <c r="A544" s="38"/>
      <c r="B544" s="38"/>
      <c r="C544" s="38"/>
      <c r="D544" s="38"/>
      <c r="E544" s="38"/>
      <c r="F544" s="38"/>
      <c r="G544" s="38"/>
      <c r="I544" s="35"/>
      <c r="J544" s="38"/>
      <c r="K544" s="35"/>
      <c r="L544" s="38"/>
      <c r="M544" s="35"/>
      <c r="N544" s="35"/>
      <c r="O544" s="35"/>
    </row>
    <row r="545" spans="1:15" x14ac:dyDescent="0.15">
      <c r="A545" s="38"/>
      <c r="B545" s="38"/>
      <c r="C545" s="38"/>
      <c r="D545" s="38"/>
      <c r="E545" s="38"/>
      <c r="F545" s="38"/>
      <c r="G545" s="38"/>
      <c r="I545" s="35"/>
      <c r="J545" s="38"/>
      <c r="K545" s="35"/>
      <c r="L545" s="38"/>
      <c r="M545" s="35"/>
      <c r="N545" s="35"/>
      <c r="O545" s="35"/>
    </row>
    <row r="546" spans="1:15" x14ac:dyDescent="0.15">
      <c r="A546" s="38"/>
      <c r="B546" s="38"/>
      <c r="C546" s="38"/>
      <c r="D546" s="38"/>
      <c r="E546" s="38"/>
      <c r="F546" s="38"/>
      <c r="G546" s="38"/>
      <c r="I546" s="35"/>
      <c r="J546" s="38"/>
      <c r="K546" s="35"/>
      <c r="L546" s="38"/>
      <c r="M546" s="35"/>
      <c r="N546" s="35"/>
      <c r="O546" s="35"/>
    </row>
    <row r="547" spans="1:15" x14ac:dyDescent="0.15">
      <c r="A547" s="38"/>
      <c r="B547" s="38"/>
      <c r="C547" s="38"/>
      <c r="D547" s="38"/>
      <c r="E547" s="38"/>
      <c r="F547" s="38"/>
      <c r="G547" s="38"/>
      <c r="I547" s="35"/>
      <c r="J547" s="38"/>
      <c r="K547" s="35"/>
      <c r="L547" s="38"/>
      <c r="M547" s="35"/>
      <c r="N547" s="35"/>
      <c r="O547" s="35"/>
    </row>
    <row r="548" spans="1:15" x14ac:dyDescent="0.15">
      <c r="A548" s="38"/>
      <c r="B548" s="38"/>
      <c r="C548" s="38"/>
      <c r="D548" s="38"/>
      <c r="E548" s="38"/>
      <c r="F548" s="38"/>
      <c r="G548" s="38"/>
      <c r="I548" s="35"/>
      <c r="J548" s="38"/>
      <c r="K548" s="35"/>
      <c r="L548" s="38"/>
      <c r="M548" s="35"/>
      <c r="N548" s="35"/>
      <c r="O548" s="35"/>
    </row>
    <row r="549" spans="1:15" x14ac:dyDescent="0.15">
      <c r="A549" s="38"/>
      <c r="B549" s="38"/>
      <c r="C549" s="38"/>
      <c r="D549" s="38"/>
      <c r="E549" s="38"/>
      <c r="F549" s="38"/>
      <c r="G549" s="38"/>
      <c r="I549" s="35"/>
      <c r="J549" s="38"/>
      <c r="K549" s="35"/>
      <c r="L549" s="38"/>
      <c r="M549" s="35"/>
      <c r="N549" s="35"/>
      <c r="O549" s="35"/>
    </row>
    <row r="550" spans="1:15" x14ac:dyDescent="0.15">
      <c r="A550" s="38"/>
      <c r="B550" s="38"/>
      <c r="C550" s="38"/>
      <c r="D550" s="38"/>
      <c r="E550" s="38"/>
      <c r="F550" s="38"/>
      <c r="G550" s="38"/>
      <c r="I550" s="35"/>
      <c r="J550" s="38"/>
      <c r="K550" s="35"/>
      <c r="L550" s="38"/>
      <c r="M550" s="35"/>
      <c r="N550" s="35"/>
      <c r="O550" s="35"/>
    </row>
    <row r="551" spans="1:15" x14ac:dyDescent="0.15">
      <c r="A551" s="38"/>
      <c r="B551" s="38"/>
      <c r="C551" s="38"/>
      <c r="D551" s="38"/>
      <c r="E551" s="38"/>
      <c r="F551" s="38"/>
      <c r="G551" s="38"/>
      <c r="I551" s="35"/>
      <c r="J551" s="38"/>
      <c r="K551" s="35"/>
      <c r="L551" s="38"/>
      <c r="M551" s="35"/>
      <c r="N551" s="35"/>
      <c r="O551" s="35"/>
    </row>
    <row r="552" spans="1:15" x14ac:dyDescent="0.15">
      <c r="A552" s="38"/>
      <c r="B552" s="38"/>
      <c r="C552" s="38"/>
      <c r="D552" s="38"/>
      <c r="E552" s="38"/>
      <c r="F552" s="38"/>
      <c r="G552" s="38"/>
      <c r="I552" s="35"/>
      <c r="J552" s="38"/>
      <c r="K552" s="35"/>
      <c r="L552" s="38"/>
      <c r="M552" s="35"/>
      <c r="N552" s="35"/>
      <c r="O552" s="35"/>
    </row>
    <row r="553" spans="1:15" x14ac:dyDescent="0.15">
      <c r="A553" s="38"/>
      <c r="B553" s="38"/>
      <c r="C553" s="38"/>
      <c r="D553" s="38"/>
      <c r="E553" s="38"/>
      <c r="F553" s="38"/>
      <c r="G553" s="38"/>
      <c r="I553" s="35"/>
      <c r="J553" s="38"/>
      <c r="K553" s="35"/>
      <c r="L553" s="38"/>
      <c r="M553" s="35"/>
      <c r="N553" s="35"/>
      <c r="O553" s="35"/>
    </row>
    <row r="554" spans="1:15" x14ac:dyDescent="0.15">
      <c r="A554" s="38"/>
      <c r="B554" s="38"/>
      <c r="C554" s="38"/>
      <c r="D554" s="38"/>
      <c r="E554" s="38"/>
      <c r="F554" s="38"/>
      <c r="G554" s="38"/>
      <c r="I554" s="35"/>
      <c r="J554" s="38"/>
      <c r="K554" s="35"/>
      <c r="L554" s="38"/>
      <c r="M554" s="35"/>
      <c r="N554" s="35"/>
      <c r="O554" s="35"/>
    </row>
    <row r="555" spans="1:15" x14ac:dyDescent="0.15">
      <c r="A555" s="38"/>
      <c r="B555" s="38"/>
      <c r="C555" s="38"/>
      <c r="D555" s="38"/>
      <c r="E555" s="38"/>
      <c r="F555" s="38"/>
      <c r="G555" s="38"/>
      <c r="I555" s="35"/>
      <c r="J555" s="38"/>
      <c r="K555" s="35"/>
      <c r="L555" s="38"/>
      <c r="M555" s="35"/>
      <c r="N555" s="35"/>
      <c r="O555" s="35"/>
    </row>
    <row r="556" spans="1:15" x14ac:dyDescent="0.15">
      <c r="A556" s="38"/>
      <c r="B556" s="38"/>
      <c r="C556" s="38"/>
      <c r="D556" s="38"/>
      <c r="E556" s="38"/>
      <c r="F556" s="38"/>
      <c r="G556" s="38"/>
      <c r="I556" s="35"/>
      <c r="J556" s="38"/>
      <c r="K556" s="35"/>
      <c r="L556" s="38"/>
      <c r="M556" s="35"/>
      <c r="N556" s="35"/>
      <c r="O556" s="35"/>
    </row>
    <row r="557" spans="1:15" x14ac:dyDescent="0.15">
      <c r="A557" s="38"/>
      <c r="B557" s="38"/>
      <c r="C557" s="38"/>
      <c r="D557" s="38"/>
      <c r="E557" s="38"/>
      <c r="F557" s="38"/>
      <c r="G557" s="38"/>
      <c r="I557" s="35"/>
      <c r="J557" s="38"/>
      <c r="K557" s="35"/>
      <c r="L557" s="38"/>
      <c r="M557" s="35"/>
      <c r="N557" s="35"/>
      <c r="O557" s="35"/>
    </row>
    <row r="558" spans="1:15" x14ac:dyDescent="0.15">
      <c r="A558" s="38"/>
      <c r="B558" s="38"/>
      <c r="C558" s="38"/>
      <c r="D558" s="38"/>
      <c r="E558" s="38"/>
      <c r="F558" s="38"/>
      <c r="G558" s="38"/>
      <c r="I558" s="35"/>
      <c r="J558" s="38"/>
      <c r="K558" s="35"/>
      <c r="L558" s="38"/>
      <c r="M558" s="35"/>
      <c r="N558" s="35"/>
      <c r="O558" s="35"/>
    </row>
    <row r="559" spans="1:15" x14ac:dyDescent="0.15">
      <c r="A559" s="38"/>
      <c r="B559" s="38"/>
      <c r="C559" s="38"/>
      <c r="D559" s="38"/>
      <c r="E559" s="38"/>
      <c r="F559" s="38"/>
      <c r="G559" s="38"/>
      <c r="I559" s="35"/>
      <c r="J559" s="38"/>
      <c r="K559" s="35"/>
      <c r="L559" s="38"/>
      <c r="M559" s="35"/>
      <c r="N559" s="35"/>
      <c r="O559" s="35"/>
    </row>
    <row r="560" spans="1:15" x14ac:dyDescent="0.15">
      <c r="A560" s="38"/>
      <c r="B560" s="38"/>
      <c r="C560" s="38"/>
      <c r="D560" s="38"/>
      <c r="E560" s="38"/>
      <c r="F560" s="38"/>
      <c r="G560" s="38"/>
      <c r="I560" s="35"/>
      <c r="J560" s="38"/>
      <c r="K560" s="35"/>
      <c r="L560" s="38"/>
      <c r="M560" s="35"/>
      <c r="N560" s="35"/>
      <c r="O560" s="35"/>
    </row>
    <row r="561" spans="1:15" x14ac:dyDescent="0.15">
      <c r="A561" s="38"/>
      <c r="B561" s="38"/>
      <c r="C561" s="38"/>
      <c r="D561" s="38"/>
      <c r="E561" s="38"/>
      <c r="F561" s="38"/>
      <c r="G561" s="38"/>
      <c r="I561" s="35"/>
      <c r="J561" s="38"/>
      <c r="K561" s="35"/>
      <c r="L561" s="38"/>
      <c r="M561" s="35"/>
      <c r="N561" s="35"/>
      <c r="O561" s="35"/>
    </row>
    <row r="562" spans="1:15" x14ac:dyDescent="0.15">
      <c r="A562" s="38"/>
      <c r="B562" s="38"/>
      <c r="C562" s="38"/>
      <c r="D562" s="38"/>
      <c r="E562" s="38"/>
      <c r="F562" s="38"/>
      <c r="G562" s="38"/>
      <c r="I562" s="35"/>
      <c r="J562" s="38"/>
      <c r="K562" s="35"/>
      <c r="L562" s="38"/>
      <c r="M562" s="35"/>
      <c r="N562" s="35"/>
      <c r="O562" s="35"/>
    </row>
    <row r="563" spans="1:15" x14ac:dyDescent="0.15">
      <c r="A563" s="38"/>
      <c r="B563" s="38"/>
      <c r="C563" s="38"/>
      <c r="D563" s="38"/>
      <c r="E563" s="38"/>
      <c r="F563" s="38"/>
      <c r="G563" s="38"/>
      <c r="I563" s="35"/>
      <c r="J563" s="38"/>
      <c r="K563" s="35"/>
      <c r="L563" s="38"/>
      <c r="M563" s="35"/>
      <c r="N563" s="35"/>
      <c r="O563" s="35"/>
    </row>
    <row r="564" spans="1:15" x14ac:dyDescent="0.15">
      <c r="A564" s="38"/>
      <c r="B564" s="38"/>
      <c r="C564" s="38"/>
      <c r="D564" s="38"/>
      <c r="E564" s="38"/>
      <c r="F564" s="38"/>
      <c r="G564" s="38"/>
      <c r="I564" s="35"/>
      <c r="J564" s="38"/>
      <c r="K564" s="35"/>
      <c r="L564" s="38"/>
      <c r="M564" s="35"/>
      <c r="N564" s="35"/>
      <c r="O564" s="35"/>
    </row>
    <row r="565" spans="1:15" x14ac:dyDescent="0.15">
      <c r="A565" s="38"/>
      <c r="B565" s="38"/>
      <c r="C565" s="38"/>
      <c r="D565" s="38"/>
      <c r="E565" s="38"/>
      <c r="F565" s="38"/>
      <c r="G565" s="38"/>
      <c r="I565" s="35"/>
      <c r="J565" s="38"/>
      <c r="K565" s="35"/>
      <c r="L565" s="38"/>
      <c r="M565" s="35"/>
      <c r="N565" s="35"/>
      <c r="O565" s="35"/>
    </row>
    <row r="566" spans="1:15" x14ac:dyDescent="0.15">
      <c r="A566" s="38"/>
      <c r="B566" s="38"/>
      <c r="C566" s="38"/>
      <c r="D566" s="38"/>
      <c r="E566" s="38"/>
      <c r="F566" s="38"/>
      <c r="G566" s="38"/>
      <c r="I566" s="35"/>
      <c r="J566" s="38"/>
      <c r="K566" s="35"/>
      <c r="L566" s="38"/>
      <c r="M566" s="35"/>
      <c r="N566" s="35"/>
      <c r="O566" s="35"/>
    </row>
    <row r="567" spans="1:15" x14ac:dyDescent="0.15">
      <c r="A567" s="38"/>
      <c r="B567" s="38"/>
      <c r="C567" s="38"/>
      <c r="D567" s="38"/>
      <c r="E567" s="38"/>
      <c r="F567" s="38"/>
      <c r="G567" s="38"/>
      <c r="I567" s="35"/>
      <c r="J567" s="38"/>
      <c r="K567" s="35"/>
      <c r="L567" s="38"/>
      <c r="M567" s="35"/>
      <c r="N567" s="35"/>
      <c r="O567" s="35"/>
    </row>
    <row r="568" spans="1:15" x14ac:dyDescent="0.15">
      <c r="A568" s="38"/>
      <c r="B568" s="38"/>
      <c r="C568" s="38"/>
      <c r="D568" s="38"/>
      <c r="E568" s="38"/>
      <c r="F568" s="38"/>
      <c r="G568" s="38"/>
      <c r="I568" s="35"/>
      <c r="J568" s="38"/>
      <c r="K568" s="35"/>
      <c r="L568" s="38"/>
      <c r="M568" s="35"/>
      <c r="N568" s="35"/>
      <c r="O568" s="35"/>
    </row>
    <row r="569" spans="1:15" x14ac:dyDescent="0.15">
      <c r="A569" s="38"/>
      <c r="B569" s="38"/>
      <c r="C569" s="38"/>
      <c r="D569" s="38"/>
      <c r="E569" s="38"/>
      <c r="F569" s="38"/>
      <c r="G569" s="38"/>
      <c r="I569" s="35"/>
      <c r="J569" s="38"/>
      <c r="K569" s="35"/>
      <c r="L569" s="38"/>
      <c r="M569" s="35"/>
      <c r="N569" s="35"/>
      <c r="O569" s="35"/>
    </row>
    <row r="570" spans="1:15" x14ac:dyDescent="0.15">
      <c r="A570" s="38"/>
      <c r="B570" s="38"/>
      <c r="C570" s="38"/>
      <c r="D570" s="38"/>
      <c r="E570" s="38"/>
      <c r="F570" s="38"/>
      <c r="G570" s="38"/>
      <c r="I570" s="35"/>
      <c r="J570" s="38"/>
      <c r="K570" s="35"/>
      <c r="L570" s="38"/>
      <c r="M570" s="35"/>
      <c r="N570" s="35"/>
      <c r="O570" s="35"/>
    </row>
    <row r="571" spans="1:15" x14ac:dyDescent="0.15">
      <c r="A571" s="38"/>
      <c r="B571" s="38"/>
      <c r="C571" s="38"/>
      <c r="D571" s="38"/>
      <c r="E571" s="38"/>
      <c r="F571" s="38"/>
      <c r="G571" s="38"/>
      <c r="I571" s="35"/>
      <c r="J571" s="38"/>
      <c r="K571" s="35"/>
      <c r="L571" s="38"/>
      <c r="M571" s="35"/>
      <c r="N571" s="35"/>
      <c r="O571" s="35"/>
    </row>
    <row r="572" spans="1:15" x14ac:dyDescent="0.15">
      <c r="A572" s="38"/>
      <c r="B572" s="38"/>
      <c r="C572" s="38"/>
      <c r="D572" s="38"/>
      <c r="E572" s="38"/>
      <c r="F572" s="38"/>
      <c r="G572" s="38"/>
      <c r="I572" s="35"/>
      <c r="J572" s="38"/>
      <c r="K572" s="35"/>
      <c r="L572" s="38"/>
      <c r="M572" s="35"/>
      <c r="N572" s="35"/>
      <c r="O572" s="35"/>
    </row>
    <row r="573" spans="1:15" x14ac:dyDescent="0.15">
      <c r="A573" s="38"/>
      <c r="B573" s="38"/>
      <c r="C573" s="38"/>
      <c r="D573" s="38"/>
      <c r="E573" s="38"/>
      <c r="F573" s="38"/>
      <c r="G573" s="38"/>
      <c r="I573" s="35"/>
      <c r="J573" s="38"/>
      <c r="K573" s="35"/>
      <c r="L573" s="38"/>
      <c r="M573" s="35"/>
      <c r="N573" s="35"/>
      <c r="O573" s="35"/>
    </row>
    <row r="574" spans="1:15" x14ac:dyDescent="0.15">
      <c r="A574" s="38"/>
      <c r="B574" s="38"/>
      <c r="C574" s="38"/>
      <c r="D574" s="38"/>
      <c r="E574" s="38"/>
      <c r="F574" s="38"/>
      <c r="G574" s="38"/>
      <c r="I574" s="35"/>
      <c r="J574" s="38"/>
      <c r="K574" s="35"/>
      <c r="L574" s="38"/>
      <c r="M574" s="35"/>
      <c r="N574" s="35"/>
      <c r="O574" s="35"/>
    </row>
    <row r="575" spans="1:15" x14ac:dyDescent="0.15">
      <c r="A575" s="38"/>
      <c r="B575" s="38"/>
      <c r="C575" s="38"/>
      <c r="D575" s="38"/>
      <c r="E575" s="38"/>
      <c r="F575" s="38"/>
      <c r="G575" s="38"/>
      <c r="I575" s="35"/>
      <c r="J575" s="38"/>
      <c r="K575" s="35"/>
      <c r="L575" s="38"/>
      <c r="M575" s="35"/>
      <c r="N575" s="35"/>
      <c r="O575" s="35"/>
    </row>
    <row r="576" spans="1:15" x14ac:dyDescent="0.15">
      <c r="A576" s="38"/>
      <c r="B576" s="38"/>
      <c r="C576" s="38"/>
      <c r="D576" s="38"/>
      <c r="E576" s="38"/>
      <c r="F576" s="38"/>
      <c r="G576" s="38"/>
      <c r="I576" s="35"/>
      <c r="J576" s="38"/>
      <c r="K576" s="35"/>
      <c r="L576" s="38"/>
      <c r="M576" s="35"/>
      <c r="N576" s="35"/>
      <c r="O576" s="35"/>
    </row>
    <row r="577" spans="1:15" x14ac:dyDescent="0.15">
      <c r="A577" s="38"/>
      <c r="B577" s="38"/>
      <c r="C577" s="38"/>
      <c r="D577" s="38"/>
      <c r="E577" s="38"/>
      <c r="F577" s="38"/>
      <c r="G577" s="38"/>
      <c r="I577" s="35"/>
      <c r="J577" s="38"/>
      <c r="K577" s="35"/>
      <c r="L577" s="38"/>
      <c r="M577" s="35"/>
      <c r="N577" s="35"/>
      <c r="O577" s="35"/>
    </row>
    <row r="578" spans="1:15" x14ac:dyDescent="0.15">
      <c r="A578" s="38"/>
      <c r="B578" s="38"/>
      <c r="C578" s="38"/>
      <c r="D578" s="38"/>
      <c r="E578" s="38"/>
      <c r="F578" s="38"/>
      <c r="G578" s="38"/>
      <c r="I578" s="35"/>
      <c r="J578" s="38"/>
      <c r="K578" s="35"/>
      <c r="L578" s="38"/>
      <c r="M578" s="35"/>
      <c r="N578" s="35"/>
      <c r="O578" s="35"/>
    </row>
    <row r="579" spans="1:15" x14ac:dyDescent="0.15">
      <c r="A579" s="38"/>
      <c r="B579" s="38"/>
      <c r="C579" s="38"/>
      <c r="D579" s="38"/>
      <c r="E579" s="38"/>
      <c r="F579" s="38"/>
      <c r="G579" s="38"/>
      <c r="I579" s="35"/>
      <c r="J579" s="38"/>
      <c r="K579" s="35"/>
      <c r="L579" s="38"/>
      <c r="M579" s="35"/>
      <c r="N579" s="35"/>
      <c r="O579" s="35"/>
    </row>
    <row r="580" spans="1:15" x14ac:dyDescent="0.15">
      <c r="A580" s="38"/>
      <c r="B580" s="38"/>
      <c r="C580" s="38"/>
      <c r="D580" s="38"/>
      <c r="E580" s="38"/>
      <c r="F580" s="38"/>
      <c r="G580" s="38"/>
      <c r="I580" s="35"/>
      <c r="J580" s="38"/>
      <c r="K580" s="35"/>
      <c r="L580" s="38"/>
      <c r="M580" s="35"/>
      <c r="N580" s="35"/>
      <c r="O580" s="35"/>
    </row>
    <row r="581" spans="1:15" x14ac:dyDescent="0.15">
      <c r="A581" s="38"/>
      <c r="B581" s="38"/>
      <c r="C581" s="38"/>
      <c r="D581" s="38"/>
      <c r="E581" s="38"/>
      <c r="F581" s="38"/>
      <c r="G581" s="38"/>
      <c r="I581" s="35"/>
      <c r="J581" s="38"/>
      <c r="K581" s="35"/>
      <c r="L581" s="38"/>
      <c r="M581" s="35"/>
      <c r="N581" s="35"/>
      <c r="O581" s="35"/>
    </row>
    <row r="582" spans="1:15" x14ac:dyDescent="0.15">
      <c r="A582" s="38"/>
      <c r="B582" s="38"/>
      <c r="C582" s="38"/>
      <c r="D582" s="38"/>
      <c r="E582" s="38"/>
      <c r="F582" s="38"/>
      <c r="G582" s="38"/>
      <c r="I582" s="35"/>
      <c r="J582" s="38"/>
      <c r="K582" s="35"/>
      <c r="L582" s="38"/>
      <c r="M582" s="35"/>
      <c r="N582" s="35"/>
      <c r="O582" s="35"/>
    </row>
    <row r="583" spans="1:15" x14ac:dyDescent="0.15">
      <c r="A583" s="38"/>
      <c r="B583" s="38"/>
      <c r="C583" s="38"/>
      <c r="D583" s="38"/>
      <c r="E583" s="38"/>
      <c r="F583" s="38"/>
      <c r="G583" s="38"/>
      <c r="I583" s="35"/>
      <c r="J583" s="38"/>
      <c r="K583" s="35"/>
      <c r="L583" s="38"/>
      <c r="M583" s="35"/>
      <c r="N583" s="35"/>
      <c r="O583" s="35"/>
    </row>
    <row r="584" spans="1:15" x14ac:dyDescent="0.15">
      <c r="A584" s="38"/>
      <c r="B584" s="38"/>
      <c r="C584" s="38"/>
      <c r="D584" s="38"/>
      <c r="E584" s="38"/>
      <c r="F584" s="38"/>
      <c r="G584" s="38"/>
      <c r="I584" s="35"/>
      <c r="J584" s="38"/>
      <c r="K584" s="35"/>
      <c r="L584" s="38"/>
      <c r="M584" s="35"/>
      <c r="N584" s="35"/>
      <c r="O584" s="35"/>
    </row>
    <row r="585" spans="1:15" x14ac:dyDescent="0.15">
      <c r="A585" s="38"/>
      <c r="B585" s="38"/>
      <c r="C585" s="38"/>
      <c r="D585" s="38"/>
      <c r="E585" s="38"/>
      <c r="F585" s="38"/>
      <c r="G585" s="38"/>
      <c r="I585" s="35"/>
      <c r="J585" s="38"/>
      <c r="K585" s="35"/>
      <c r="L585" s="38"/>
      <c r="M585" s="35"/>
      <c r="N585" s="35"/>
      <c r="O585" s="35"/>
    </row>
    <row r="586" spans="1:15" x14ac:dyDescent="0.15">
      <c r="A586" s="38"/>
      <c r="B586" s="38"/>
      <c r="C586" s="38"/>
      <c r="D586" s="38"/>
      <c r="E586" s="38"/>
      <c r="F586" s="38"/>
      <c r="G586" s="38"/>
      <c r="I586" s="35"/>
      <c r="J586" s="38"/>
      <c r="K586" s="35"/>
      <c r="L586" s="38"/>
      <c r="M586" s="35"/>
      <c r="N586" s="35"/>
      <c r="O586" s="35"/>
    </row>
    <row r="587" spans="1:15" x14ac:dyDescent="0.15">
      <c r="A587" s="38"/>
      <c r="B587" s="38"/>
      <c r="C587" s="38"/>
      <c r="D587" s="38"/>
      <c r="E587" s="38"/>
      <c r="F587" s="38"/>
      <c r="G587" s="38"/>
      <c r="I587" s="35"/>
      <c r="J587" s="38"/>
      <c r="K587" s="35"/>
      <c r="L587" s="38"/>
      <c r="M587" s="35"/>
      <c r="N587" s="35"/>
      <c r="O587" s="35"/>
    </row>
    <row r="588" spans="1:15" x14ac:dyDescent="0.15">
      <c r="A588" s="38"/>
      <c r="B588" s="38"/>
      <c r="C588" s="38"/>
      <c r="D588" s="38"/>
      <c r="E588" s="38"/>
      <c r="F588" s="38"/>
      <c r="G588" s="38"/>
      <c r="I588" s="35"/>
      <c r="J588" s="38"/>
      <c r="K588" s="35"/>
      <c r="L588" s="38"/>
      <c r="M588" s="35"/>
      <c r="N588" s="35"/>
      <c r="O588" s="35"/>
    </row>
    <row r="589" spans="1:15" x14ac:dyDescent="0.15">
      <c r="A589" s="38"/>
      <c r="B589" s="38"/>
      <c r="C589" s="38"/>
      <c r="D589" s="38"/>
      <c r="E589" s="38"/>
      <c r="F589" s="38"/>
      <c r="G589" s="38"/>
      <c r="I589" s="35"/>
      <c r="J589" s="38"/>
      <c r="K589" s="35"/>
      <c r="L589" s="38"/>
      <c r="M589" s="35"/>
      <c r="N589" s="35"/>
      <c r="O589" s="35"/>
    </row>
    <row r="590" spans="1:15" x14ac:dyDescent="0.15">
      <c r="A590" s="38"/>
      <c r="B590" s="38"/>
      <c r="C590" s="38"/>
      <c r="D590" s="38"/>
      <c r="E590" s="38"/>
      <c r="F590" s="38"/>
      <c r="G590" s="38"/>
      <c r="I590" s="35"/>
      <c r="J590" s="38"/>
      <c r="K590" s="35"/>
      <c r="L590" s="38"/>
      <c r="M590" s="35"/>
      <c r="N590" s="35"/>
      <c r="O590" s="35"/>
    </row>
    <row r="591" spans="1:15" x14ac:dyDescent="0.15">
      <c r="A591" s="38"/>
      <c r="B591" s="38"/>
      <c r="C591" s="38"/>
      <c r="D591" s="38"/>
      <c r="E591" s="38"/>
      <c r="F591" s="38"/>
      <c r="G591" s="38"/>
      <c r="I591" s="35"/>
      <c r="J591" s="38"/>
      <c r="K591" s="35"/>
      <c r="L591" s="38"/>
      <c r="M591" s="35"/>
      <c r="N591" s="35"/>
      <c r="O591" s="35"/>
    </row>
    <row r="592" spans="1:15" x14ac:dyDescent="0.15">
      <c r="A592" s="38"/>
      <c r="B592" s="38"/>
      <c r="C592" s="38"/>
      <c r="D592" s="38"/>
      <c r="E592" s="38"/>
      <c r="F592" s="38"/>
      <c r="G592" s="38"/>
      <c r="I592" s="35"/>
      <c r="J592" s="38"/>
      <c r="K592" s="35"/>
      <c r="L592" s="38"/>
      <c r="M592" s="35"/>
      <c r="N592" s="35"/>
      <c r="O592" s="35"/>
    </row>
    <row r="593" spans="1:15" x14ac:dyDescent="0.15">
      <c r="A593" s="38"/>
      <c r="B593" s="38"/>
      <c r="C593" s="38"/>
      <c r="D593" s="38"/>
      <c r="E593" s="38"/>
      <c r="F593" s="38"/>
      <c r="G593" s="38"/>
      <c r="I593" s="35"/>
      <c r="J593" s="38"/>
      <c r="K593" s="35"/>
      <c r="L593" s="38"/>
      <c r="M593" s="35"/>
      <c r="N593" s="35"/>
      <c r="O593" s="35"/>
    </row>
    <row r="594" spans="1:15" x14ac:dyDescent="0.15">
      <c r="A594" s="38"/>
      <c r="B594" s="38"/>
      <c r="C594" s="38"/>
      <c r="D594" s="38"/>
      <c r="E594" s="38"/>
      <c r="F594" s="38"/>
      <c r="G594" s="38"/>
      <c r="I594" s="35"/>
      <c r="J594" s="38"/>
      <c r="K594" s="35"/>
      <c r="L594" s="38"/>
      <c r="M594" s="35"/>
      <c r="N594" s="35"/>
      <c r="O594" s="35"/>
    </row>
    <row r="595" spans="1:15" x14ac:dyDescent="0.15">
      <c r="A595" s="38"/>
      <c r="B595" s="38"/>
      <c r="C595" s="38"/>
      <c r="D595" s="38"/>
      <c r="E595" s="38"/>
      <c r="F595" s="38"/>
      <c r="G595" s="38"/>
      <c r="I595" s="35"/>
      <c r="J595" s="38"/>
      <c r="K595" s="35"/>
      <c r="L595" s="38"/>
      <c r="M595" s="35"/>
      <c r="N595" s="35"/>
      <c r="O595" s="35"/>
    </row>
    <row r="596" spans="1:15" x14ac:dyDescent="0.15">
      <c r="A596" s="38"/>
      <c r="B596" s="38"/>
      <c r="C596" s="38"/>
      <c r="D596" s="38"/>
      <c r="E596" s="38"/>
      <c r="F596" s="38"/>
      <c r="G596" s="38"/>
      <c r="I596" s="35"/>
      <c r="J596" s="38"/>
      <c r="K596" s="35"/>
      <c r="L596" s="38"/>
      <c r="M596" s="35"/>
      <c r="N596" s="35"/>
      <c r="O596" s="35"/>
    </row>
    <row r="597" spans="1:15" x14ac:dyDescent="0.15">
      <c r="A597" s="38"/>
      <c r="B597" s="38"/>
      <c r="C597" s="38"/>
      <c r="D597" s="38"/>
      <c r="E597" s="38"/>
      <c r="F597" s="38"/>
      <c r="G597" s="38"/>
      <c r="I597" s="35"/>
      <c r="J597" s="38"/>
      <c r="K597" s="35"/>
      <c r="L597" s="38"/>
      <c r="M597" s="35"/>
      <c r="N597" s="35"/>
      <c r="O597" s="35"/>
    </row>
    <row r="598" spans="1:15" x14ac:dyDescent="0.15">
      <c r="A598" s="38"/>
      <c r="B598" s="38"/>
      <c r="C598" s="38"/>
      <c r="D598" s="38"/>
      <c r="E598" s="38"/>
      <c r="F598" s="38"/>
      <c r="G598" s="38"/>
      <c r="I598" s="35"/>
      <c r="J598" s="38"/>
      <c r="K598" s="35"/>
      <c r="L598" s="38"/>
      <c r="M598" s="35"/>
      <c r="N598" s="35"/>
      <c r="O598" s="35"/>
    </row>
    <row r="599" spans="1:15" x14ac:dyDescent="0.15">
      <c r="A599" s="38"/>
      <c r="B599" s="38"/>
      <c r="C599" s="38"/>
      <c r="D599" s="38"/>
      <c r="E599" s="38"/>
      <c r="F599" s="38"/>
      <c r="G599" s="38"/>
      <c r="I599" s="35"/>
      <c r="J599" s="38"/>
      <c r="K599" s="35"/>
      <c r="L599" s="38"/>
      <c r="M599" s="35"/>
      <c r="N599" s="35"/>
      <c r="O599" s="35"/>
    </row>
    <row r="600" spans="1:15" x14ac:dyDescent="0.15">
      <c r="A600" s="38"/>
      <c r="B600" s="38"/>
      <c r="C600" s="38"/>
      <c r="D600" s="38"/>
      <c r="E600" s="38"/>
      <c r="F600" s="38"/>
      <c r="G600" s="38"/>
      <c r="I600" s="35"/>
      <c r="J600" s="38"/>
      <c r="K600" s="35"/>
      <c r="L600" s="38"/>
      <c r="M600" s="35"/>
      <c r="N600" s="35"/>
      <c r="O600" s="35"/>
    </row>
    <row r="601" spans="1:15" x14ac:dyDescent="0.15">
      <c r="A601" s="38"/>
      <c r="B601" s="38"/>
      <c r="C601" s="38"/>
      <c r="D601" s="38"/>
      <c r="E601" s="38"/>
      <c r="F601" s="38"/>
      <c r="G601" s="38"/>
      <c r="I601" s="35"/>
      <c r="J601" s="38"/>
      <c r="K601" s="35"/>
      <c r="L601" s="38"/>
      <c r="M601" s="35"/>
      <c r="N601" s="35"/>
      <c r="O601" s="35"/>
    </row>
    <row r="602" spans="1:15" x14ac:dyDescent="0.15">
      <c r="A602" s="38"/>
      <c r="B602" s="38"/>
      <c r="C602" s="38"/>
      <c r="D602" s="38"/>
      <c r="E602" s="38"/>
      <c r="F602" s="38"/>
      <c r="G602" s="38"/>
      <c r="I602" s="35"/>
      <c r="J602" s="38"/>
      <c r="K602" s="35"/>
      <c r="L602" s="38"/>
      <c r="M602" s="35"/>
      <c r="N602" s="35"/>
      <c r="O602" s="35"/>
    </row>
    <row r="603" spans="1:15" x14ac:dyDescent="0.15">
      <c r="A603" s="38"/>
      <c r="B603" s="38"/>
      <c r="C603" s="38"/>
      <c r="D603" s="38"/>
      <c r="E603" s="38"/>
      <c r="F603" s="38"/>
      <c r="G603" s="38"/>
      <c r="I603" s="35"/>
      <c r="J603" s="38"/>
      <c r="K603" s="35"/>
      <c r="L603" s="38"/>
      <c r="M603" s="35"/>
      <c r="N603" s="35"/>
      <c r="O603" s="35"/>
    </row>
    <row r="604" spans="1:15" x14ac:dyDescent="0.15">
      <c r="A604" s="38"/>
      <c r="B604" s="38"/>
      <c r="C604" s="38"/>
      <c r="D604" s="38"/>
      <c r="E604" s="38"/>
      <c r="F604" s="38"/>
      <c r="G604" s="38"/>
      <c r="I604" s="35"/>
      <c r="J604" s="38"/>
      <c r="K604" s="35"/>
      <c r="L604" s="38"/>
      <c r="M604" s="35"/>
      <c r="N604" s="35"/>
      <c r="O604" s="35"/>
    </row>
    <row r="605" spans="1:15" x14ac:dyDescent="0.15">
      <c r="A605" s="38"/>
      <c r="B605" s="38"/>
      <c r="C605" s="38"/>
      <c r="D605" s="38"/>
      <c r="E605" s="38"/>
      <c r="F605" s="38"/>
      <c r="G605" s="38"/>
      <c r="I605" s="35"/>
      <c r="J605" s="38"/>
      <c r="K605" s="35"/>
      <c r="L605" s="38"/>
      <c r="M605" s="35"/>
      <c r="N605" s="35"/>
      <c r="O605" s="35"/>
    </row>
    <row r="606" spans="1:15" x14ac:dyDescent="0.15">
      <c r="A606" s="38"/>
      <c r="B606" s="38"/>
      <c r="C606" s="38"/>
      <c r="D606" s="38"/>
      <c r="E606" s="38"/>
      <c r="F606" s="38"/>
      <c r="G606" s="38"/>
      <c r="I606" s="35"/>
      <c r="J606" s="38"/>
      <c r="K606" s="35"/>
      <c r="L606" s="38"/>
      <c r="M606" s="35"/>
      <c r="N606" s="35"/>
      <c r="O606" s="35"/>
    </row>
    <row r="607" spans="1:15" x14ac:dyDescent="0.15">
      <c r="A607" s="38"/>
      <c r="B607" s="38"/>
      <c r="C607" s="38"/>
      <c r="D607" s="38"/>
      <c r="E607" s="38"/>
      <c r="F607" s="38"/>
      <c r="G607" s="38"/>
      <c r="I607" s="35"/>
      <c r="J607" s="38"/>
      <c r="K607" s="35"/>
      <c r="L607" s="38"/>
      <c r="M607" s="35"/>
      <c r="N607" s="35"/>
      <c r="O607" s="35"/>
    </row>
    <row r="608" spans="1:15" x14ac:dyDescent="0.15">
      <c r="A608" s="38"/>
      <c r="B608" s="38"/>
      <c r="C608" s="38"/>
      <c r="D608" s="38"/>
      <c r="E608" s="38"/>
      <c r="F608" s="38"/>
      <c r="G608" s="38"/>
      <c r="I608" s="35"/>
      <c r="J608" s="38"/>
      <c r="K608" s="35"/>
      <c r="L608" s="38"/>
      <c r="M608" s="35"/>
      <c r="N608" s="35"/>
      <c r="O608" s="35"/>
    </row>
    <row r="609" spans="1:15" x14ac:dyDescent="0.15">
      <c r="A609" s="38"/>
      <c r="B609" s="38"/>
      <c r="C609" s="38"/>
      <c r="D609" s="38"/>
      <c r="E609" s="38"/>
      <c r="F609" s="38"/>
      <c r="G609" s="38"/>
      <c r="I609" s="35"/>
      <c r="J609" s="38"/>
      <c r="K609" s="35"/>
      <c r="L609" s="38"/>
      <c r="M609" s="35"/>
      <c r="N609" s="35"/>
      <c r="O609" s="35"/>
    </row>
    <row r="610" spans="1:15" x14ac:dyDescent="0.15">
      <c r="A610" s="38"/>
      <c r="B610" s="38"/>
      <c r="C610" s="38"/>
      <c r="D610" s="38"/>
      <c r="E610" s="38"/>
      <c r="F610" s="38"/>
      <c r="G610" s="38"/>
      <c r="I610" s="35"/>
      <c r="J610" s="38"/>
      <c r="K610" s="35"/>
      <c r="L610" s="38"/>
      <c r="M610" s="35"/>
      <c r="N610" s="35"/>
      <c r="O610" s="35"/>
    </row>
    <row r="611" spans="1:15" x14ac:dyDescent="0.15">
      <c r="A611" s="38"/>
      <c r="B611" s="38"/>
      <c r="C611" s="38"/>
      <c r="D611" s="38"/>
      <c r="E611" s="38"/>
      <c r="F611" s="38"/>
      <c r="G611" s="38"/>
      <c r="I611" s="35"/>
      <c r="J611" s="38"/>
      <c r="K611" s="35"/>
      <c r="L611" s="38"/>
      <c r="M611" s="35"/>
      <c r="N611" s="35"/>
      <c r="O611" s="35"/>
    </row>
    <row r="612" spans="1:15" x14ac:dyDescent="0.15">
      <c r="A612" s="38"/>
      <c r="B612" s="38"/>
      <c r="C612" s="38"/>
      <c r="D612" s="38"/>
      <c r="E612" s="38"/>
      <c r="F612" s="38"/>
      <c r="G612" s="38"/>
      <c r="I612" s="35"/>
      <c r="J612" s="38"/>
      <c r="K612" s="35"/>
      <c r="L612" s="38"/>
      <c r="M612" s="35"/>
      <c r="N612" s="35"/>
      <c r="O612" s="35"/>
    </row>
    <row r="613" spans="1:15" x14ac:dyDescent="0.15">
      <c r="A613" s="38"/>
      <c r="B613" s="38"/>
      <c r="C613" s="38"/>
      <c r="D613" s="38"/>
      <c r="E613" s="38"/>
      <c r="F613" s="38"/>
      <c r="G613" s="38"/>
      <c r="I613" s="35"/>
      <c r="J613" s="38"/>
      <c r="K613" s="35"/>
      <c r="L613" s="38"/>
      <c r="M613" s="35"/>
      <c r="N613" s="35"/>
      <c r="O613" s="35"/>
    </row>
    <row r="614" spans="1:15" x14ac:dyDescent="0.15">
      <c r="A614" s="38"/>
      <c r="B614" s="38"/>
      <c r="C614" s="38"/>
      <c r="D614" s="38"/>
      <c r="E614" s="38"/>
      <c r="F614" s="38"/>
      <c r="G614" s="38"/>
      <c r="I614" s="35"/>
      <c r="J614" s="38"/>
      <c r="K614" s="35"/>
      <c r="L614" s="38"/>
      <c r="M614" s="35"/>
      <c r="N614" s="35"/>
      <c r="O614" s="35"/>
    </row>
    <row r="615" spans="1:15" x14ac:dyDescent="0.15">
      <c r="A615" s="38"/>
      <c r="B615" s="38"/>
      <c r="C615" s="38"/>
      <c r="D615" s="38"/>
      <c r="E615" s="38"/>
      <c r="F615" s="38"/>
      <c r="G615" s="38"/>
      <c r="I615" s="35"/>
      <c r="J615" s="38"/>
      <c r="K615" s="35"/>
      <c r="L615" s="38"/>
      <c r="M615" s="35"/>
      <c r="N615" s="35"/>
      <c r="O615" s="35"/>
    </row>
    <row r="616" spans="1:15" x14ac:dyDescent="0.15">
      <c r="A616" s="38"/>
      <c r="B616" s="38"/>
      <c r="C616" s="38"/>
      <c r="D616" s="38"/>
      <c r="E616" s="38"/>
      <c r="F616" s="38"/>
      <c r="G616" s="38"/>
      <c r="I616" s="35"/>
      <c r="J616" s="38"/>
      <c r="K616" s="35"/>
      <c r="L616" s="38"/>
      <c r="M616" s="35"/>
      <c r="N616" s="35"/>
      <c r="O616" s="35"/>
    </row>
    <row r="617" spans="1:15" x14ac:dyDescent="0.15">
      <c r="A617" s="38"/>
      <c r="B617" s="38"/>
      <c r="C617" s="38"/>
      <c r="D617" s="38"/>
      <c r="E617" s="38"/>
      <c r="F617" s="38"/>
      <c r="G617" s="38"/>
      <c r="I617" s="35"/>
      <c r="J617" s="38"/>
      <c r="K617" s="35"/>
      <c r="L617" s="38"/>
      <c r="M617" s="35"/>
      <c r="N617" s="35"/>
      <c r="O617" s="35"/>
    </row>
    <row r="618" spans="1:15" x14ac:dyDescent="0.15">
      <c r="A618" s="38"/>
      <c r="B618" s="38"/>
      <c r="C618" s="38"/>
      <c r="D618" s="38"/>
      <c r="E618" s="38"/>
      <c r="F618" s="38"/>
      <c r="G618" s="38"/>
      <c r="I618" s="35"/>
      <c r="J618" s="38"/>
      <c r="K618" s="35"/>
      <c r="L618" s="38"/>
      <c r="M618" s="35"/>
      <c r="N618" s="35"/>
      <c r="O618" s="35"/>
    </row>
    <row r="619" spans="1:15" x14ac:dyDescent="0.15">
      <c r="A619" s="38"/>
      <c r="B619" s="38"/>
      <c r="C619" s="38"/>
      <c r="D619" s="38"/>
      <c r="E619" s="38"/>
      <c r="F619" s="38"/>
      <c r="G619" s="38"/>
      <c r="I619" s="35"/>
      <c r="J619" s="38"/>
      <c r="K619" s="35"/>
      <c r="L619" s="38"/>
      <c r="M619" s="35"/>
      <c r="N619" s="35"/>
      <c r="O619" s="35"/>
    </row>
    <row r="620" spans="1:15" x14ac:dyDescent="0.15">
      <c r="A620" s="38"/>
      <c r="B620" s="38"/>
      <c r="C620" s="38"/>
      <c r="D620" s="38"/>
      <c r="E620" s="38"/>
      <c r="F620" s="38"/>
      <c r="G620" s="38"/>
      <c r="I620" s="35"/>
      <c r="J620" s="38"/>
      <c r="K620" s="35"/>
      <c r="L620" s="38"/>
      <c r="M620" s="35"/>
      <c r="N620" s="35"/>
      <c r="O620" s="35"/>
    </row>
    <row r="621" spans="1:15" x14ac:dyDescent="0.15">
      <c r="A621" s="38"/>
      <c r="B621" s="38"/>
      <c r="C621" s="38"/>
      <c r="D621" s="38"/>
      <c r="E621" s="38"/>
      <c r="F621" s="38"/>
      <c r="G621" s="38"/>
      <c r="I621" s="35"/>
      <c r="J621" s="38"/>
      <c r="K621" s="35"/>
      <c r="L621" s="38"/>
      <c r="M621" s="35"/>
      <c r="N621" s="35"/>
      <c r="O621" s="35"/>
    </row>
    <row r="622" spans="1:15" x14ac:dyDescent="0.15">
      <c r="A622" s="38"/>
      <c r="B622" s="38"/>
      <c r="C622" s="38"/>
      <c r="D622" s="38"/>
      <c r="E622" s="38"/>
      <c r="F622" s="38"/>
      <c r="G622" s="38"/>
      <c r="I622" s="35"/>
      <c r="J622" s="38"/>
      <c r="K622" s="35"/>
      <c r="L622" s="38"/>
      <c r="M622" s="35"/>
      <c r="N622" s="35"/>
      <c r="O622" s="35"/>
    </row>
    <row r="623" spans="1:15" x14ac:dyDescent="0.15">
      <c r="A623" s="38"/>
      <c r="B623" s="38"/>
      <c r="C623" s="38"/>
      <c r="D623" s="38"/>
      <c r="E623" s="38"/>
      <c r="F623" s="38"/>
      <c r="G623" s="38"/>
      <c r="I623" s="35"/>
      <c r="J623" s="38"/>
      <c r="K623" s="35"/>
      <c r="L623" s="38"/>
      <c r="M623" s="35"/>
      <c r="N623" s="35"/>
      <c r="O623" s="35"/>
    </row>
    <row r="624" spans="1:15" x14ac:dyDescent="0.15">
      <c r="A624" s="38"/>
      <c r="B624" s="38"/>
      <c r="C624" s="38"/>
      <c r="D624" s="38"/>
      <c r="E624" s="38"/>
      <c r="F624" s="38"/>
      <c r="G624" s="38"/>
      <c r="I624" s="35"/>
      <c r="J624" s="38"/>
      <c r="K624" s="35"/>
      <c r="L624" s="38"/>
      <c r="M624" s="35"/>
      <c r="N624" s="35"/>
      <c r="O624" s="35"/>
    </row>
    <row r="625" spans="1:15" x14ac:dyDescent="0.15">
      <c r="A625" s="38"/>
      <c r="B625" s="38"/>
      <c r="C625" s="38"/>
      <c r="D625" s="38"/>
      <c r="E625" s="38"/>
      <c r="F625" s="38"/>
      <c r="G625" s="38"/>
      <c r="I625" s="35"/>
      <c r="J625" s="38"/>
      <c r="K625" s="35"/>
      <c r="L625" s="38"/>
      <c r="M625" s="35"/>
      <c r="N625" s="35"/>
      <c r="O625" s="35"/>
    </row>
    <row r="626" spans="1:15" x14ac:dyDescent="0.15">
      <c r="A626" s="38"/>
      <c r="B626" s="38"/>
      <c r="C626" s="38"/>
      <c r="D626" s="38"/>
      <c r="E626" s="38"/>
      <c r="F626" s="38"/>
      <c r="G626" s="38"/>
      <c r="I626" s="35"/>
      <c r="J626" s="38"/>
      <c r="K626" s="35"/>
      <c r="L626" s="38"/>
      <c r="M626" s="35"/>
      <c r="N626" s="35"/>
      <c r="O626" s="35"/>
    </row>
    <row r="627" spans="1:15" x14ac:dyDescent="0.15">
      <c r="A627" s="38"/>
      <c r="B627" s="38"/>
      <c r="C627" s="38"/>
      <c r="D627" s="38"/>
      <c r="E627" s="38"/>
      <c r="F627" s="38"/>
      <c r="G627" s="38"/>
      <c r="I627" s="35"/>
      <c r="J627" s="38"/>
      <c r="K627" s="35"/>
      <c r="L627" s="38"/>
      <c r="M627" s="35"/>
      <c r="N627" s="35"/>
      <c r="O627" s="35"/>
    </row>
    <row r="628" spans="1:15" x14ac:dyDescent="0.15">
      <c r="A628" s="38"/>
      <c r="B628" s="38"/>
      <c r="C628" s="38"/>
      <c r="D628" s="38"/>
      <c r="E628" s="38"/>
      <c r="F628" s="38"/>
      <c r="G628" s="38"/>
      <c r="I628" s="35"/>
      <c r="J628" s="38"/>
      <c r="K628" s="35"/>
      <c r="L628" s="38"/>
      <c r="M628" s="35"/>
      <c r="N628" s="35"/>
      <c r="O628" s="35"/>
    </row>
    <row r="629" spans="1:15" x14ac:dyDescent="0.15">
      <c r="A629" s="38"/>
      <c r="B629" s="38"/>
      <c r="C629" s="38"/>
      <c r="D629" s="38"/>
      <c r="E629" s="38"/>
      <c r="F629" s="38"/>
      <c r="G629" s="38"/>
      <c r="I629" s="35"/>
      <c r="J629" s="38"/>
      <c r="K629" s="35"/>
      <c r="L629" s="38"/>
      <c r="M629" s="35"/>
      <c r="N629" s="35"/>
      <c r="O629" s="35"/>
    </row>
    <row r="630" spans="1:15" x14ac:dyDescent="0.15">
      <c r="A630" s="38"/>
      <c r="B630" s="38"/>
      <c r="C630" s="38"/>
      <c r="D630" s="38"/>
      <c r="E630" s="38"/>
      <c r="F630" s="38"/>
      <c r="G630" s="38"/>
      <c r="I630" s="35"/>
      <c r="J630" s="38"/>
      <c r="K630" s="35"/>
      <c r="L630" s="38"/>
      <c r="M630" s="35"/>
      <c r="N630" s="35"/>
      <c r="O630" s="35"/>
    </row>
    <row r="631" spans="1:15" x14ac:dyDescent="0.15">
      <c r="A631" s="38"/>
      <c r="B631" s="38"/>
      <c r="C631" s="38"/>
      <c r="D631" s="38"/>
      <c r="E631" s="38"/>
      <c r="F631" s="38"/>
      <c r="G631" s="38"/>
      <c r="I631" s="35"/>
      <c r="J631" s="38"/>
      <c r="K631" s="35"/>
      <c r="L631" s="38"/>
      <c r="M631" s="35"/>
      <c r="N631" s="35"/>
      <c r="O631" s="35"/>
    </row>
    <row r="632" spans="1:15" x14ac:dyDescent="0.15">
      <c r="A632" s="38"/>
      <c r="B632" s="38"/>
      <c r="C632" s="38"/>
      <c r="D632" s="38"/>
      <c r="E632" s="38"/>
      <c r="F632" s="38"/>
      <c r="G632" s="38"/>
      <c r="I632" s="35"/>
      <c r="J632" s="38"/>
      <c r="K632" s="35"/>
      <c r="L632" s="38"/>
      <c r="M632" s="35"/>
      <c r="N632" s="35"/>
      <c r="O632" s="35"/>
    </row>
    <row r="633" spans="1:15" x14ac:dyDescent="0.15">
      <c r="A633" s="38"/>
      <c r="B633" s="38"/>
      <c r="C633" s="38"/>
      <c r="D633" s="38"/>
      <c r="E633" s="38"/>
      <c r="F633" s="38"/>
      <c r="G633" s="38"/>
      <c r="I633" s="35"/>
      <c r="J633" s="38"/>
      <c r="K633" s="35"/>
      <c r="L633" s="38"/>
      <c r="M633" s="35"/>
      <c r="N633" s="35"/>
      <c r="O633" s="35"/>
    </row>
    <row r="634" spans="1:15" x14ac:dyDescent="0.15">
      <c r="A634" s="38"/>
      <c r="B634" s="38"/>
      <c r="C634" s="38"/>
      <c r="D634" s="38"/>
      <c r="E634" s="38"/>
      <c r="F634" s="38"/>
      <c r="G634" s="38"/>
      <c r="I634" s="35"/>
      <c r="J634" s="38"/>
      <c r="K634" s="35"/>
      <c r="L634" s="38"/>
      <c r="M634" s="35"/>
      <c r="N634" s="35"/>
      <c r="O634" s="35"/>
    </row>
    <row r="635" spans="1:15" x14ac:dyDescent="0.15">
      <c r="A635" s="38"/>
      <c r="B635" s="38"/>
      <c r="C635" s="38"/>
      <c r="D635" s="38"/>
      <c r="E635" s="38"/>
      <c r="F635" s="38"/>
      <c r="G635" s="38"/>
      <c r="I635" s="35"/>
      <c r="J635" s="38"/>
      <c r="K635" s="35"/>
      <c r="L635" s="38"/>
      <c r="M635" s="35"/>
      <c r="N635" s="35"/>
      <c r="O635" s="35"/>
    </row>
    <row r="636" spans="1:15" x14ac:dyDescent="0.15">
      <c r="A636" s="38"/>
      <c r="B636" s="38"/>
      <c r="C636" s="38"/>
      <c r="D636" s="38"/>
      <c r="E636" s="38"/>
      <c r="F636" s="38"/>
      <c r="G636" s="38"/>
      <c r="I636" s="35"/>
      <c r="J636" s="38"/>
      <c r="K636" s="35"/>
      <c r="L636" s="38"/>
      <c r="M636" s="35"/>
      <c r="N636" s="35"/>
      <c r="O636" s="35"/>
    </row>
    <row r="637" spans="1:15" x14ac:dyDescent="0.15">
      <c r="A637" s="38"/>
      <c r="B637" s="38"/>
      <c r="C637" s="38"/>
      <c r="D637" s="38"/>
      <c r="E637" s="38"/>
      <c r="F637" s="38"/>
      <c r="G637" s="38"/>
      <c r="I637" s="35"/>
      <c r="J637" s="38"/>
      <c r="K637" s="35"/>
      <c r="L637" s="38"/>
      <c r="M637" s="35"/>
      <c r="N637" s="35"/>
      <c r="O637" s="35"/>
    </row>
    <row r="638" spans="1:15" x14ac:dyDescent="0.15">
      <c r="A638" s="38"/>
      <c r="B638" s="38"/>
      <c r="C638" s="38"/>
      <c r="D638" s="38"/>
      <c r="E638" s="38"/>
      <c r="F638" s="38"/>
      <c r="G638" s="38"/>
      <c r="I638" s="35"/>
      <c r="J638" s="38"/>
      <c r="K638" s="35"/>
      <c r="L638" s="38"/>
      <c r="M638" s="35"/>
      <c r="N638" s="35"/>
      <c r="O638" s="35"/>
    </row>
    <row r="639" spans="1:15" x14ac:dyDescent="0.15">
      <c r="A639" s="38"/>
      <c r="B639" s="38"/>
      <c r="C639" s="38"/>
      <c r="D639" s="38"/>
      <c r="E639" s="38"/>
      <c r="F639" s="38"/>
      <c r="G639" s="38"/>
      <c r="I639" s="35"/>
      <c r="J639" s="38"/>
      <c r="K639" s="35"/>
      <c r="L639" s="38"/>
      <c r="M639" s="35"/>
      <c r="N639" s="35"/>
      <c r="O639" s="35"/>
    </row>
    <row r="640" spans="1:15" x14ac:dyDescent="0.15">
      <c r="A640" s="38"/>
      <c r="B640" s="38"/>
      <c r="C640" s="38"/>
      <c r="D640" s="38"/>
      <c r="E640" s="38"/>
      <c r="F640" s="38"/>
      <c r="G640" s="38"/>
      <c r="I640" s="35"/>
      <c r="J640" s="38"/>
      <c r="K640" s="35"/>
      <c r="L640" s="38"/>
      <c r="M640" s="35"/>
      <c r="N640" s="35"/>
      <c r="O640" s="35"/>
    </row>
    <row r="641" spans="1:15" x14ac:dyDescent="0.15">
      <c r="A641" s="38"/>
      <c r="B641" s="38"/>
      <c r="C641" s="38"/>
      <c r="D641" s="38"/>
      <c r="E641" s="38"/>
      <c r="F641" s="38"/>
      <c r="G641" s="38"/>
      <c r="I641" s="35"/>
      <c r="J641" s="38"/>
      <c r="K641" s="35"/>
      <c r="L641" s="38"/>
      <c r="M641" s="35"/>
      <c r="N641" s="35"/>
      <c r="O641" s="35"/>
    </row>
    <row r="642" spans="1:15" x14ac:dyDescent="0.15">
      <c r="A642" s="38"/>
      <c r="B642" s="38"/>
      <c r="C642" s="38"/>
      <c r="D642" s="38"/>
      <c r="E642" s="38"/>
      <c r="F642" s="38"/>
      <c r="G642" s="38"/>
      <c r="I642" s="35"/>
      <c r="J642" s="38"/>
      <c r="K642" s="35"/>
      <c r="L642" s="38"/>
      <c r="M642" s="35"/>
      <c r="N642" s="35"/>
      <c r="O642" s="35"/>
    </row>
    <row r="643" spans="1:15" x14ac:dyDescent="0.15">
      <c r="A643" s="38"/>
      <c r="B643" s="38"/>
      <c r="C643" s="38"/>
      <c r="D643" s="38"/>
      <c r="E643" s="38"/>
      <c r="F643" s="38"/>
      <c r="G643" s="38"/>
      <c r="I643" s="35"/>
      <c r="J643" s="38"/>
      <c r="K643" s="35"/>
      <c r="L643" s="38"/>
      <c r="M643" s="35"/>
      <c r="N643" s="35"/>
      <c r="O643" s="35"/>
    </row>
    <row r="644" spans="1:15" x14ac:dyDescent="0.15">
      <c r="A644" s="38"/>
      <c r="B644" s="38"/>
      <c r="C644" s="38"/>
      <c r="D644" s="38"/>
      <c r="E644" s="38"/>
      <c r="F644" s="38"/>
      <c r="G644" s="38"/>
      <c r="I644" s="35"/>
      <c r="J644" s="38"/>
      <c r="K644" s="35"/>
      <c r="L644" s="38"/>
      <c r="M644" s="35"/>
      <c r="N644" s="35"/>
      <c r="O644" s="35"/>
    </row>
    <row r="645" spans="1:15" x14ac:dyDescent="0.15">
      <c r="A645" s="38"/>
      <c r="B645" s="38"/>
      <c r="C645" s="38"/>
      <c r="D645" s="38"/>
      <c r="E645" s="38"/>
      <c r="F645" s="38"/>
      <c r="G645" s="38"/>
      <c r="I645" s="35"/>
      <c r="J645" s="38"/>
      <c r="K645" s="35"/>
      <c r="L645" s="38"/>
      <c r="M645" s="35"/>
      <c r="N645" s="35"/>
      <c r="O645" s="35"/>
    </row>
    <row r="646" spans="1:15" x14ac:dyDescent="0.15">
      <c r="A646" s="38"/>
      <c r="B646" s="38"/>
      <c r="C646" s="38"/>
      <c r="D646" s="38"/>
      <c r="E646" s="38"/>
      <c r="F646" s="38"/>
      <c r="G646" s="38"/>
      <c r="I646" s="35"/>
      <c r="J646" s="38"/>
      <c r="K646" s="35"/>
      <c r="L646" s="38"/>
      <c r="M646" s="35"/>
      <c r="N646" s="35"/>
      <c r="O646" s="35"/>
    </row>
    <row r="647" spans="1:15" x14ac:dyDescent="0.15">
      <c r="A647" s="38"/>
      <c r="B647" s="38"/>
      <c r="C647" s="38"/>
      <c r="D647" s="38"/>
      <c r="E647" s="38"/>
      <c r="F647" s="38"/>
      <c r="G647" s="38"/>
      <c r="I647" s="35"/>
      <c r="J647" s="38"/>
      <c r="K647" s="35"/>
      <c r="L647" s="38"/>
      <c r="M647" s="35"/>
      <c r="N647" s="35"/>
      <c r="O647" s="35"/>
    </row>
    <row r="648" spans="1:15" x14ac:dyDescent="0.15">
      <c r="A648" s="38"/>
      <c r="B648" s="38"/>
      <c r="C648" s="38"/>
      <c r="D648" s="38"/>
      <c r="E648" s="38"/>
      <c r="F648" s="38"/>
      <c r="G648" s="38"/>
      <c r="I648" s="35"/>
      <c r="J648" s="38"/>
      <c r="K648" s="35"/>
      <c r="L648" s="38"/>
      <c r="M648" s="35"/>
      <c r="N648" s="35"/>
      <c r="O648" s="35"/>
    </row>
    <row r="649" spans="1:15" x14ac:dyDescent="0.15">
      <c r="A649" s="38"/>
      <c r="B649" s="38"/>
      <c r="C649" s="38"/>
      <c r="D649" s="38"/>
      <c r="E649" s="38"/>
      <c r="F649" s="38"/>
      <c r="G649" s="38"/>
      <c r="I649" s="35"/>
      <c r="J649" s="38"/>
      <c r="K649" s="35"/>
      <c r="L649" s="38"/>
      <c r="M649" s="35"/>
      <c r="N649" s="35"/>
      <c r="O649" s="35"/>
    </row>
    <row r="650" spans="1:15" x14ac:dyDescent="0.15">
      <c r="A650" s="38"/>
      <c r="B650" s="38"/>
      <c r="C650" s="38"/>
      <c r="D650" s="38"/>
      <c r="E650" s="38"/>
      <c r="F650" s="38"/>
      <c r="G650" s="38"/>
      <c r="I650" s="35"/>
      <c r="J650" s="38"/>
      <c r="K650" s="35"/>
      <c r="L650" s="38"/>
      <c r="M650" s="35"/>
      <c r="N650" s="35"/>
      <c r="O650" s="35"/>
    </row>
    <row r="651" spans="1:15" x14ac:dyDescent="0.15">
      <c r="A651" s="38"/>
      <c r="B651" s="38"/>
      <c r="C651" s="38"/>
      <c r="D651" s="38"/>
      <c r="E651" s="38"/>
      <c r="F651" s="38"/>
      <c r="G651" s="38"/>
      <c r="I651" s="35"/>
      <c r="J651" s="38"/>
      <c r="K651" s="35"/>
      <c r="L651" s="38"/>
      <c r="M651" s="35"/>
      <c r="N651" s="35"/>
      <c r="O651" s="35"/>
    </row>
    <row r="652" spans="1:15" x14ac:dyDescent="0.15">
      <c r="A652" s="38"/>
      <c r="B652" s="38"/>
      <c r="C652" s="38"/>
      <c r="D652" s="38"/>
      <c r="E652" s="38"/>
      <c r="F652" s="38"/>
      <c r="G652" s="38"/>
      <c r="I652" s="35"/>
      <c r="J652" s="38"/>
      <c r="K652" s="35"/>
      <c r="L652" s="38"/>
      <c r="M652" s="35"/>
      <c r="N652" s="35"/>
      <c r="O652" s="35"/>
    </row>
    <row r="653" spans="1:15" x14ac:dyDescent="0.15">
      <c r="A653" s="38"/>
      <c r="B653" s="38"/>
      <c r="C653" s="38"/>
      <c r="D653" s="38"/>
      <c r="E653" s="38"/>
      <c r="F653" s="38"/>
      <c r="G653" s="38"/>
      <c r="I653" s="35"/>
      <c r="J653" s="38"/>
      <c r="K653" s="35"/>
      <c r="L653" s="38"/>
      <c r="M653" s="35"/>
      <c r="N653" s="35"/>
      <c r="O653" s="35"/>
    </row>
    <row r="654" spans="1:15" x14ac:dyDescent="0.15">
      <c r="A654" s="38"/>
      <c r="B654" s="38"/>
      <c r="C654" s="38"/>
      <c r="D654" s="38"/>
      <c r="E654" s="38"/>
      <c r="F654" s="38"/>
      <c r="G654" s="38"/>
      <c r="I654" s="35"/>
      <c r="J654" s="38"/>
      <c r="K654" s="35"/>
      <c r="L654" s="38"/>
      <c r="M654" s="35"/>
      <c r="N654" s="35"/>
      <c r="O654" s="35"/>
    </row>
    <row r="655" spans="1:15" x14ac:dyDescent="0.15">
      <c r="A655" s="38"/>
      <c r="B655" s="38"/>
      <c r="C655" s="38"/>
      <c r="D655" s="38"/>
      <c r="E655" s="38"/>
      <c r="F655" s="38"/>
      <c r="G655" s="38"/>
      <c r="I655" s="35"/>
      <c r="J655" s="38"/>
      <c r="K655" s="35"/>
      <c r="L655" s="38"/>
      <c r="M655" s="35"/>
      <c r="N655" s="35"/>
      <c r="O655" s="35"/>
    </row>
    <row r="656" spans="1:15" x14ac:dyDescent="0.15">
      <c r="A656" s="38"/>
      <c r="B656" s="38"/>
      <c r="C656" s="38"/>
      <c r="D656" s="38"/>
      <c r="E656" s="38"/>
      <c r="F656" s="38"/>
      <c r="G656" s="38"/>
      <c r="I656" s="35"/>
      <c r="J656" s="38"/>
      <c r="K656" s="35"/>
      <c r="L656" s="38"/>
      <c r="M656" s="35"/>
      <c r="N656" s="35"/>
      <c r="O656" s="35"/>
    </row>
    <row r="657" spans="1:15" x14ac:dyDescent="0.15">
      <c r="A657" s="38"/>
      <c r="B657" s="38"/>
      <c r="C657" s="38"/>
      <c r="D657" s="38"/>
      <c r="E657" s="38"/>
      <c r="F657" s="38"/>
      <c r="G657" s="38"/>
      <c r="I657" s="35"/>
      <c r="J657" s="38"/>
      <c r="K657" s="35"/>
      <c r="L657" s="38"/>
      <c r="M657" s="35"/>
      <c r="N657" s="35"/>
      <c r="O657" s="35"/>
    </row>
    <row r="658" spans="1:15" x14ac:dyDescent="0.15">
      <c r="A658" s="38"/>
      <c r="B658" s="38"/>
      <c r="C658" s="38"/>
      <c r="D658" s="38"/>
      <c r="E658" s="38"/>
      <c r="F658" s="38"/>
      <c r="G658" s="38"/>
      <c r="I658" s="35"/>
      <c r="J658" s="38"/>
      <c r="K658" s="35"/>
      <c r="L658" s="38"/>
      <c r="M658" s="35"/>
      <c r="N658" s="35"/>
      <c r="O658" s="35"/>
    </row>
    <row r="659" spans="1:15" x14ac:dyDescent="0.15">
      <c r="A659" s="38"/>
      <c r="B659" s="38"/>
      <c r="C659" s="38"/>
      <c r="D659" s="38"/>
      <c r="E659" s="38"/>
      <c r="F659" s="38"/>
      <c r="G659" s="38"/>
      <c r="I659" s="35"/>
      <c r="J659" s="38"/>
      <c r="K659" s="35"/>
      <c r="L659" s="38"/>
      <c r="M659" s="35"/>
      <c r="N659" s="35"/>
      <c r="O659" s="35"/>
    </row>
    <row r="660" spans="1:15" x14ac:dyDescent="0.15">
      <c r="A660" s="38"/>
      <c r="B660" s="38"/>
      <c r="C660" s="38"/>
      <c r="D660" s="38"/>
      <c r="E660" s="38"/>
      <c r="F660" s="38"/>
      <c r="G660" s="38"/>
      <c r="I660" s="35"/>
      <c r="J660" s="38"/>
      <c r="K660" s="35"/>
      <c r="L660" s="38"/>
      <c r="M660" s="35"/>
      <c r="N660" s="35"/>
      <c r="O660" s="35"/>
    </row>
    <row r="661" spans="1:15" x14ac:dyDescent="0.15">
      <c r="A661" s="38"/>
      <c r="B661" s="38"/>
      <c r="C661" s="38"/>
      <c r="D661" s="38"/>
      <c r="E661" s="38"/>
      <c r="F661" s="38"/>
      <c r="G661" s="38"/>
      <c r="I661" s="35"/>
      <c r="J661" s="38"/>
      <c r="K661" s="35"/>
      <c r="L661" s="38"/>
      <c r="M661" s="35"/>
      <c r="N661" s="35"/>
      <c r="O661" s="35"/>
    </row>
    <row r="662" spans="1:15" x14ac:dyDescent="0.15">
      <c r="A662" s="38"/>
      <c r="B662" s="38"/>
      <c r="C662" s="38"/>
      <c r="D662" s="38"/>
      <c r="E662" s="38"/>
      <c r="F662" s="38"/>
      <c r="G662" s="38"/>
      <c r="I662" s="35"/>
      <c r="J662" s="38"/>
      <c r="K662" s="35"/>
      <c r="L662" s="38"/>
      <c r="M662" s="35"/>
      <c r="N662" s="35"/>
      <c r="O662" s="35"/>
    </row>
    <row r="663" spans="1:15" x14ac:dyDescent="0.15">
      <c r="A663" s="38"/>
      <c r="B663" s="38"/>
      <c r="C663" s="38"/>
      <c r="D663" s="38"/>
      <c r="E663" s="38"/>
      <c r="F663" s="38"/>
      <c r="G663" s="38"/>
      <c r="I663" s="35"/>
      <c r="J663" s="38"/>
      <c r="K663" s="35"/>
      <c r="L663" s="38"/>
      <c r="M663" s="35"/>
      <c r="N663" s="35"/>
      <c r="O663" s="35"/>
    </row>
    <row r="664" spans="1:15" x14ac:dyDescent="0.15">
      <c r="A664" s="38"/>
      <c r="B664" s="38"/>
      <c r="C664" s="38"/>
      <c r="D664" s="38"/>
      <c r="E664" s="38"/>
      <c r="F664" s="38"/>
      <c r="G664" s="38"/>
      <c r="I664" s="35"/>
      <c r="J664" s="38"/>
      <c r="K664" s="35"/>
      <c r="L664" s="38"/>
      <c r="M664" s="35"/>
      <c r="N664" s="35"/>
      <c r="O664" s="35"/>
    </row>
    <row r="665" spans="1:15" x14ac:dyDescent="0.15">
      <c r="A665" s="38"/>
      <c r="B665" s="38"/>
      <c r="C665" s="38"/>
      <c r="D665" s="38"/>
      <c r="E665" s="38"/>
      <c r="F665" s="38"/>
      <c r="G665" s="38"/>
      <c r="I665" s="35"/>
      <c r="J665" s="38"/>
      <c r="K665" s="35"/>
      <c r="L665" s="38"/>
      <c r="M665" s="35"/>
      <c r="N665" s="35"/>
      <c r="O665" s="35"/>
    </row>
    <row r="666" spans="1:15" x14ac:dyDescent="0.15">
      <c r="A666" s="38"/>
      <c r="B666" s="38"/>
      <c r="C666" s="38"/>
      <c r="D666" s="38"/>
      <c r="E666" s="38"/>
      <c r="F666" s="38"/>
      <c r="G666" s="38"/>
      <c r="I666" s="35"/>
      <c r="J666" s="38"/>
      <c r="K666" s="35"/>
      <c r="L666" s="38"/>
      <c r="M666" s="35"/>
      <c r="N666" s="35"/>
      <c r="O666" s="35"/>
    </row>
    <row r="667" spans="1:15" x14ac:dyDescent="0.15">
      <c r="A667" s="38"/>
      <c r="B667" s="38"/>
      <c r="C667" s="38"/>
      <c r="D667" s="38"/>
      <c r="E667" s="38"/>
      <c r="F667" s="38"/>
      <c r="G667" s="38"/>
      <c r="I667" s="35"/>
      <c r="J667" s="38"/>
      <c r="K667" s="35"/>
      <c r="L667" s="38"/>
      <c r="M667" s="35"/>
      <c r="N667" s="35"/>
      <c r="O667" s="35"/>
    </row>
    <row r="668" spans="1:15" x14ac:dyDescent="0.15">
      <c r="A668" s="38"/>
      <c r="B668" s="38"/>
      <c r="C668" s="38"/>
      <c r="D668" s="38"/>
      <c r="E668" s="38"/>
      <c r="F668" s="38"/>
      <c r="G668" s="38"/>
      <c r="I668" s="35"/>
      <c r="J668" s="38"/>
      <c r="K668" s="35"/>
      <c r="L668" s="38"/>
      <c r="M668" s="35"/>
      <c r="N668" s="35"/>
      <c r="O668" s="35"/>
    </row>
    <row r="669" spans="1:15" x14ac:dyDescent="0.15">
      <c r="A669" s="38"/>
      <c r="B669" s="38"/>
      <c r="C669" s="38"/>
      <c r="D669" s="38"/>
      <c r="E669" s="38"/>
      <c r="F669" s="38"/>
      <c r="G669" s="38"/>
      <c r="I669" s="35"/>
      <c r="J669" s="38"/>
      <c r="K669" s="35"/>
      <c r="L669" s="38"/>
      <c r="M669" s="35"/>
      <c r="N669" s="35"/>
      <c r="O669" s="35"/>
    </row>
    <row r="670" spans="1:15" x14ac:dyDescent="0.15">
      <c r="A670" s="38"/>
      <c r="B670" s="38"/>
      <c r="C670" s="38"/>
      <c r="D670" s="38"/>
      <c r="E670" s="38"/>
      <c r="F670" s="38"/>
      <c r="G670" s="38"/>
      <c r="I670" s="35"/>
      <c r="J670" s="38"/>
      <c r="K670" s="35"/>
      <c r="L670" s="38"/>
      <c r="M670" s="35"/>
      <c r="N670" s="35"/>
      <c r="O670" s="35"/>
    </row>
    <row r="671" spans="1:15" x14ac:dyDescent="0.15">
      <c r="A671" s="38"/>
      <c r="B671" s="38"/>
      <c r="C671" s="38"/>
      <c r="D671" s="38"/>
      <c r="E671" s="38"/>
      <c r="F671" s="38"/>
      <c r="G671" s="38"/>
      <c r="I671" s="35"/>
      <c r="J671" s="38"/>
      <c r="K671" s="35"/>
      <c r="L671" s="38"/>
      <c r="M671" s="35"/>
      <c r="N671" s="35"/>
      <c r="O671" s="35"/>
    </row>
    <row r="672" spans="1:15" x14ac:dyDescent="0.15">
      <c r="A672" s="38"/>
      <c r="B672" s="38"/>
      <c r="C672" s="38"/>
      <c r="D672" s="38"/>
      <c r="E672" s="38"/>
      <c r="F672" s="38"/>
      <c r="G672" s="38"/>
      <c r="I672" s="35"/>
      <c r="J672" s="38"/>
      <c r="K672" s="35"/>
      <c r="L672" s="38"/>
      <c r="M672" s="35"/>
      <c r="N672" s="35"/>
      <c r="O672" s="35"/>
    </row>
    <row r="673" spans="1:15" x14ac:dyDescent="0.15">
      <c r="A673" s="38"/>
      <c r="B673" s="38"/>
      <c r="C673" s="38"/>
      <c r="D673" s="38"/>
      <c r="E673" s="38"/>
      <c r="F673" s="38"/>
      <c r="G673" s="38"/>
      <c r="I673" s="35"/>
      <c r="J673" s="38"/>
      <c r="K673" s="35"/>
      <c r="L673" s="38"/>
      <c r="M673" s="35"/>
      <c r="N673" s="35"/>
      <c r="O673" s="35"/>
    </row>
    <row r="674" spans="1:15" x14ac:dyDescent="0.15">
      <c r="A674" s="38"/>
      <c r="B674" s="38"/>
      <c r="C674" s="38"/>
      <c r="D674" s="38"/>
      <c r="E674" s="38"/>
      <c r="F674" s="38"/>
      <c r="G674" s="38"/>
      <c r="I674" s="35"/>
      <c r="J674" s="38"/>
      <c r="K674" s="35"/>
      <c r="L674" s="38"/>
      <c r="M674" s="35"/>
      <c r="N674" s="35"/>
      <c r="O674" s="35"/>
    </row>
    <row r="675" spans="1:15" x14ac:dyDescent="0.15">
      <c r="A675" s="38"/>
      <c r="B675" s="38"/>
      <c r="C675" s="38"/>
      <c r="D675" s="38"/>
      <c r="E675" s="38"/>
      <c r="F675" s="38"/>
      <c r="G675" s="38"/>
      <c r="I675" s="35"/>
      <c r="J675" s="38"/>
      <c r="K675" s="35"/>
      <c r="L675" s="38"/>
      <c r="M675" s="35"/>
      <c r="N675" s="35"/>
      <c r="O675" s="35"/>
    </row>
    <row r="676" spans="1:15" x14ac:dyDescent="0.15">
      <c r="A676" s="38"/>
      <c r="B676" s="38"/>
      <c r="C676" s="38"/>
      <c r="D676" s="38"/>
      <c r="E676" s="38"/>
      <c r="F676" s="38"/>
      <c r="G676" s="38"/>
      <c r="I676" s="35"/>
      <c r="J676" s="38"/>
      <c r="K676" s="35"/>
      <c r="L676" s="38"/>
      <c r="M676" s="35"/>
      <c r="N676" s="35"/>
      <c r="O676" s="35"/>
    </row>
    <row r="677" spans="1:15" x14ac:dyDescent="0.15">
      <c r="A677" s="38"/>
      <c r="B677" s="38"/>
      <c r="C677" s="38"/>
      <c r="D677" s="38"/>
      <c r="E677" s="38"/>
      <c r="F677" s="38"/>
      <c r="G677" s="38"/>
      <c r="I677" s="35"/>
      <c r="J677" s="38"/>
      <c r="K677" s="35"/>
      <c r="L677" s="38"/>
      <c r="M677" s="35"/>
      <c r="N677" s="35"/>
      <c r="O677" s="35"/>
    </row>
    <row r="678" spans="1:15" x14ac:dyDescent="0.15">
      <c r="A678" s="38"/>
      <c r="B678" s="38"/>
      <c r="C678" s="38"/>
      <c r="D678" s="38"/>
      <c r="E678" s="38"/>
      <c r="F678" s="38"/>
      <c r="G678" s="38"/>
      <c r="I678" s="35"/>
      <c r="J678" s="38"/>
      <c r="K678" s="35"/>
      <c r="L678" s="38"/>
      <c r="M678" s="35"/>
      <c r="N678" s="35"/>
      <c r="O678" s="35"/>
    </row>
    <row r="679" spans="1:15" x14ac:dyDescent="0.15">
      <c r="A679" s="38"/>
      <c r="B679" s="38"/>
      <c r="C679" s="38"/>
      <c r="D679" s="38"/>
      <c r="E679" s="38"/>
      <c r="F679" s="38"/>
      <c r="G679" s="38"/>
      <c r="I679" s="35"/>
      <c r="J679" s="38"/>
      <c r="K679" s="35"/>
      <c r="L679" s="38"/>
      <c r="M679" s="35"/>
      <c r="N679" s="35"/>
      <c r="O679" s="35"/>
    </row>
    <row r="680" spans="1:15" x14ac:dyDescent="0.15">
      <c r="A680" s="38"/>
      <c r="B680" s="38"/>
      <c r="C680" s="38"/>
      <c r="D680" s="38"/>
      <c r="E680" s="38"/>
      <c r="F680" s="38"/>
      <c r="G680" s="38"/>
      <c r="I680" s="35"/>
      <c r="J680" s="38"/>
      <c r="K680" s="35"/>
      <c r="L680" s="38"/>
      <c r="M680" s="35"/>
      <c r="N680" s="35"/>
      <c r="O680" s="35"/>
    </row>
    <row r="681" spans="1:15" x14ac:dyDescent="0.15">
      <c r="A681" s="38"/>
      <c r="B681" s="38"/>
      <c r="C681" s="38"/>
      <c r="D681" s="38"/>
      <c r="E681" s="38"/>
      <c r="F681" s="38"/>
      <c r="G681" s="38"/>
      <c r="I681" s="35"/>
      <c r="J681" s="38"/>
      <c r="K681" s="35"/>
      <c r="L681" s="38"/>
      <c r="M681" s="35"/>
      <c r="N681" s="35"/>
      <c r="O681" s="35"/>
    </row>
    <row r="682" spans="1:15" x14ac:dyDescent="0.15">
      <c r="A682" s="38"/>
      <c r="B682" s="38"/>
      <c r="C682" s="38"/>
      <c r="D682" s="38"/>
      <c r="E682" s="38"/>
      <c r="F682" s="38"/>
      <c r="G682" s="38"/>
      <c r="I682" s="35"/>
      <c r="J682" s="38"/>
      <c r="K682" s="35"/>
      <c r="L682" s="38"/>
      <c r="M682" s="35"/>
      <c r="N682" s="35"/>
      <c r="O682" s="35"/>
    </row>
    <row r="683" spans="1:15" x14ac:dyDescent="0.15">
      <c r="A683" s="38"/>
      <c r="B683" s="38"/>
      <c r="C683" s="38"/>
      <c r="D683" s="38"/>
      <c r="E683" s="38"/>
      <c r="F683" s="38"/>
      <c r="G683" s="38"/>
      <c r="I683" s="35"/>
      <c r="J683" s="38"/>
      <c r="K683" s="35"/>
      <c r="L683" s="38"/>
      <c r="M683" s="35"/>
      <c r="N683" s="35"/>
      <c r="O683" s="35"/>
    </row>
    <row r="684" spans="1:15" x14ac:dyDescent="0.15">
      <c r="A684" s="38"/>
      <c r="B684" s="38"/>
      <c r="C684" s="38"/>
      <c r="D684" s="38"/>
      <c r="E684" s="38"/>
      <c r="F684" s="38"/>
      <c r="G684" s="38"/>
      <c r="I684" s="35"/>
      <c r="J684" s="38"/>
      <c r="K684" s="35"/>
      <c r="L684" s="38"/>
      <c r="M684" s="35"/>
      <c r="N684" s="35"/>
      <c r="O684" s="35"/>
    </row>
    <row r="685" spans="1:15" x14ac:dyDescent="0.15">
      <c r="A685" s="38"/>
      <c r="B685" s="38"/>
      <c r="C685" s="38"/>
      <c r="D685" s="38"/>
      <c r="E685" s="38"/>
      <c r="F685" s="38"/>
      <c r="G685" s="38"/>
      <c r="I685" s="35"/>
      <c r="J685" s="38"/>
      <c r="K685" s="35"/>
      <c r="L685" s="38"/>
      <c r="M685" s="35"/>
      <c r="N685" s="35"/>
      <c r="O685" s="35"/>
    </row>
    <row r="686" spans="1:15" x14ac:dyDescent="0.15">
      <c r="A686" s="38"/>
      <c r="B686" s="38"/>
      <c r="C686" s="38"/>
      <c r="D686" s="38"/>
      <c r="E686" s="38"/>
      <c r="F686" s="38"/>
      <c r="G686" s="38"/>
      <c r="I686" s="35"/>
      <c r="J686" s="38"/>
      <c r="K686" s="35"/>
      <c r="L686" s="38"/>
      <c r="M686" s="35"/>
      <c r="N686" s="35"/>
      <c r="O686" s="35"/>
    </row>
    <row r="687" spans="1:15" x14ac:dyDescent="0.15">
      <c r="A687" s="38"/>
      <c r="B687" s="38"/>
      <c r="C687" s="38"/>
      <c r="D687" s="38"/>
      <c r="E687" s="38"/>
      <c r="F687" s="38"/>
      <c r="G687" s="38"/>
      <c r="I687" s="35"/>
      <c r="J687" s="38"/>
      <c r="K687" s="35"/>
      <c r="L687" s="38"/>
      <c r="M687" s="35"/>
      <c r="N687" s="35"/>
      <c r="O687" s="35"/>
    </row>
    <row r="688" spans="1:15" x14ac:dyDescent="0.15">
      <c r="A688" s="38"/>
      <c r="B688" s="38"/>
      <c r="C688" s="38"/>
      <c r="D688" s="38"/>
      <c r="E688" s="38"/>
      <c r="F688" s="38"/>
      <c r="G688" s="38"/>
      <c r="I688" s="35"/>
      <c r="J688" s="38"/>
      <c r="K688" s="35"/>
      <c r="L688" s="38"/>
      <c r="M688" s="35"/>
      <c r="N688" s="35"/>
      <c r="O688" s="35"/>
    </row>
    <row r="689" spans="1:15" x14ac:dyDescent="0.15">
      <c r="A689" s="38"/>
      <c r="B689" s="38"/>
      <c r="C689" s="38"/>
      <c r="D689" s="38"/>
      <c r="E689" s="38"/>
      <c r="F689" s="38"/>
      <c r="G689" s="38"/>
      <c r="I689" s="35"/>
      <c r="J689" s="38"/>
      <c r="K689" s="35"/>
      <c r="L689" s="38"/>
      <c r="M689" s="35"/>
      <c r="N689" s="35"/>
      <c r="O689" s="35"/>
    </row>
    <row r="690" spans="1:15" x14ac:dyDescent="0.15">
      <c r="A690" s="38"/>
      <c r="B690" s="38"/>
      <c r="C690" s="38"/>
      <c r="D690" s="38"/>
      <c r="E690" s="38"/>
      <c r="F690" s="38"/>
      <c r="G690" s="38"/>
      <c r="I690" s="35"/>
      <c r="J690" s="38"/>
      <c r="K690" s="35"/>
      <c r="L690" s="38"/>
      <c r="M690" s="35"/>
      <c r="N690" s="35"/>
      <c r="O690" s="35"/>
    </row>
    <row r="691" spans="1:15" x14ac:dyDescent="0.15">
      <c r="A691" s="38"/>
      <c r="B691" s="38"/>
      <c r="C691" s="38"/>
      <c r="D691" s="38"/>
      <c r="E691" s="38"/>
      <c r="F691" s="38"/>
      <c r="G691" s="38"/>
      <c r="I691" s="35"/>
      <c r="J691" s="38"/>
      <c r="K691" s="35"/>
      <c r="L691" s="38"/>
      <c r="M691" s="35"/>
      <c r="N691" s="35"/>
      <c r="O691" s="35"/>
    </row>
    <row r="692" spans="1:15" x14ac:dyDescent="0.15">
      <c r="A692" s="38"/>
      <c r="B692" s="38"/>
      <c r="C692" s="38"/>
      <c r="D692" s="38"/>
      <c r="E692" s="38"/>
      <c r="F692" s="38"/>
      <c r="G692" s="38"/>
      <c r="I692" s="35"/>
      <c r="J692" s="38"/>
      <c r="K692" s="35"/>
      <c r="L692" s="38"/>
      <c r="M692" s="35"/>
      <c r="N692" s="35"/>
      <c r="O692" s="35"/>
    </row>
    <row r="693" spans="1:15" x14ac:dyDescent="0.15">
      <c r="A693" s="38"/>
      <c r="B693" s="38"/>
      <c r="C693" s="38"/>
      <c r="D693" s="38"/>
      <c r="E693" s="38"/>
      <c r="F693" s="38"/>
      <c r="G693" s="38"/>
      <c r="I693" s="35"/>
      <c r="J693" s="38"/>
      <c r="K693" s="35"/>
      <c r="L693" s="38"/>
      <c r="M693" s="35"/>
      <c r="N693" s="35"/>
      <c r="O693" s="35"/>
    </row>
    <row r="694" spans="1:15" x14ac:dyDescent="0.15">
      <c r="A694" s="38"/>
      <c r="B694" s="38"/>
      <c r="C694" s="38"/>
      <c r="D694" s="38"/>
      <c r="E694" s="38"/>
      <c r="F694" s="38"/>
      <c r="G694" s="38"/>
      <c r="I694" s="35"/>
      <c r="J694" s="38"/>
      <c r="K694" s="35"/>
      <c r="L694" s="38"/>
      <c r="M694" s="35"/>
      <c r="N694" s="35"/>
      <c r="O694" s="35"/>
    </row>
    <row r="695" spans="1:15" x14ac:dyDescent="0.15">
      <c r="A695" s="38"/>
      <c r="B695" s="38"/>
      <c r="C695" s="38"/>
      <c r="D695" s="38"/>
      <c r="E695" s="38"/>
      <c r="F695" s="38"/>
      <c r="G695" s="38"/>
      <c r="I695" s="35"/>
      <c r="J695" s="38"/>
      <c r="K695" s="35"/>
      <c r="L695" s="38"/>
      <c r="M695" s="35"/>
      <c r="N695" s="35"/>
      <c r="O695" s="35"/>
    </row>
    <row r="696" spans="1:15" x14ac:dyDescent="0.15">
      <c r="A696" s="38"/>
      <c r="B696" s="38"/>
      <c r="C696" s="38"/>
      <c r="D696" s="38"/>
      <c r="E696" s="38"/>
      <c r="F696" s="38"/>
      <c r="G696" s="38"/>
      <c r="I696" s="35"/>
      <c r="J696" s="38"/>
      <c r="K696" s="35"/>
      <c r="L696" s="38"/>
      <c r="M696" s="35"/>
      <c r="N696" s="35"/>
      <c r="O696" s="35"/>
    </row>
    <row r="697" spans="1:15" x14ac:dyDescent="0.15">
      <c r="A697" s="38"/>
      <c r="B697" s="38"/>
      <c r="C697" s="38"/>
      <c r="D697" s="38"/>
      <c r="E697" s="38"/>
      <c r="F697" s="38"/>
      <c r="G697" s="38"/>
      <c r="I697" s="35"/>
      <c r="J697" s="38"/>
      <c r="K697" s="35"/>
      <c r="L697" s="38"/>
      <c r="M697" s="35"/>
      <c r="N697" s="35"/>
      <c r="O697" s="35"/>
    </row>
    <row r="698" spans="1:15" x14ac:dyDescent="0.15">
      <c r="A698" s="38"/>
      <c r="B698" s="38"/>
      <c r="C698" s="38"/>
      <c r="D698" s="38"/>
      <c r="E698" s="38"/>
      <c r="F698" s="38"/>
      <c r="G698" s="38"/>
      <c r="I698" s="35"/>
      <c r="J698" s="38"/>
      <c r="K698" s="35"/>
      <c r="L698" s="38"/>
      <c r="M698" s="35"/>
      <c r="N698" s="35"/>
      <c r="O698" s="35"/>
    </row>
    <row r="699" spans="1:15" x14ac:dyDescent="0.15">
      <c r="A699" s="38"/>
      <c r="B699" s="38"/>
      <c r="C699" s="38"/>
      <c r="D699" s="38"/>
      <c r="E699" s="38"/>
      <c r="F699" s="38"/>
      <c r="G699" s="38"/>
      <c r="I699" s="35"/>
      <c r="J699" s="38"/>
      <c r="K699" s="35"/>
      <c r="L699" s="38"/>
      <c r="M699" s="35"/>
      <c r="N699" s="35"/>
      <c r="O699" s="35"/>
    </row>
    <row r="700" spans="1:15" x14ac:dyDescent="0.15">
      <c r="A700" s="38"/>
      <c r="B700" s="38"/>
      <c r="C700" s="38"/>
      <c r="D700" s="38"/>
      <c r="E700" s="38"/>
      <c r="F700" s="38"/>
      <c r="G700" s="38"/>
      <c r="I700" s="35"/>
      <c r="J700" s="38"/>
      <c r="K700" s="35"/>
      <c r="L700" s="38"/>
      <c r="M700" s="35"/>
      <c r="N700" s="35"/>
      <c r="O700" s="35"/>
    </row>
    <row r="701" spans="1:15" x14ac:dyDescent="0.15">
      <c r="A701" s="38"/>
      <c r="B701" s="38"/>
      <c r="C701" s="38"/>
      <c r="D701" s="38"/>
      <c r="E701" s="38"/>
      <c r="F701" s="38"/>
      <c r="G701" s="38"/>
      <c r="I701" s="35"/>
      <c r="J701" s="38"/>
      <c r="K701" s="35"/>
      <c r="L701" s="38"/>
      <c r="M701" s="35"/>
      <c r="N701" s="35"/>
      <c r="O701" s="35"/>
    </row>
    <row r="702" spans="1:15" x14ac:dyDescent="0.15">
      <c r="A702" s="38"/>
      <c r="B702" s="38"/>
      <c r="C702" s="38"/>
      <c r="D702" s="38"/>
      <c r="E702" s="38"/>
      <c r="F702" s="38"/>
      <c r="G702" s="38"/>
      <c r="I702" s="35"/>
      <c r="J702" s="38"/>
      <c r="K702" s="35"/>
      <c r="L702" s="38"/>
      <c r="M702" s="35"/>
      <c r="N702" s="35"/>
      <c r="O702" s="35"/>
    </row>
    <row r="703" spans="1:15" x14ac:dyDescent="0.15">
      <c r="A703" s="38"/>
      <c r="B703" s="38"/>
      <c r="C703" s="38"/>
      <c r="D703" s="38"/>
      <c r="E703" s="38"/>
      <c r="F703" s="38"/>
      <c r="G703" s="38"/>
      <c r="I703" s="35"/>
      <c r="J703" s="38"/>
      <c r="K703" s="35"/>
      <c r="L703" s="38"/>
      <c r="M703" s="35"/>
      <c r="N703" s="35"/>
      <c r="O703" s="35"/>
    </row>
    <row r="704" spans="1:15" x14ac:dyDescent="0.15">
      <c r="A704" s="38"/>
      <c r="B704" s="38"/>
      <c r="C704" s="38"/>
      <c r="D704" s="38"/>
      <c r="E704" s="38"/>
      <c r="F704" s="38"/>
      <c r="G704" s="38"/>
      <c r="I704" s="35"/>
      <c r="J704" s="38"/>
      <c r="K704" s="35"/>
      <c r="L704" s="38"/>
      <c r="M704" s="35"/>
      <c r="N704" s="35"/>
      <c r="O704" s="35"/>
    </row>
    <row r="705" spans="1:15" x14ac:dyDescent="0.15">
      <c r="A705" s="38"/>
      <c r="B705" s="38"/>
      <c r="C705" s="38"/>
      <c r="D705" s="38"/>
      <c r="E705" s="38"/>
      <c r="F705" s="38"/>
      <c r="G705" s="38"/>
      <c r="I705" s="35"/>
      <c r="J705" s="38"/>
      <c r="K705" s="35"/>
      <c r="L705" s="38"/>
      <c r="M705" s="35"/>
      <c r="N705" s="35"/>
      <c r="O705" s="35"/>
    </row>
    <row r="706" spans="1:15" x14ac:dyDescent="0.15">
      <c r="A706" s="38"/>
      <c r="B706" s="38"/>
      <c r="C706" s="38"/>
      <c r="D706" s="38"/>
      <c r="E706" s="38"/>
      <c r="F706" s="38"/>
      <c r="G706" s="38"/>
      <c r="I706" s="35"/>
      <c r="J706" s="38"/>
      <c r="K706" s="35"/>
      <c r="L706" s="38"/>
      <c r="M706" s="35"/>
      <c r="N706" s="35"/>
      <c r="O706" s="35"/>
    </row>
    <row r="707" spans="1:15" x14ac:dyDescent="0.15">
      <c r="A707" s="38"/>
      <c r="B707" s="38"/>
      <c r="C707" s="38"/>
      <c r="D707" s="38"/>
      <c r="E707" s="38"/>
      <c r="F707" s="38"/>
      <c r="G707" s="38"/>
      <c r="I707" s="35"/>
      <c r="J707" s="38"/>
      <c r="K707" s="35"/>
      <c r="L707" s="38"/>
      <c r="M707" s="35"/>
      <c r="N707" s="35"/>
      <c r="O707" s="35"/>
    </row>
    <row r="708" spans="1:15" x14ac:dyDescent="0.15">
      <c r="A708" s="38"/>
      <c r="B708" s="38"/>
      <c r="C708" s="38"/>
      <c r="D708" s="38"/>
      <c r="E708" s="38"/>
      <c r="F708" s="38"/>
      <c r="G708" s="38"/>
      <c r="I708" s="35"/>
      <c r="J708" s="38"/>
      <c r="K708" s="35"/>
      <c r="L708" s="38"/>
      <c r="M708" s="35"/>
      <c r="N708" s="35"/>
      <c r="O708" s="35"/>
    </row>
    <row r="709" spans="1:15" x14ac:dyDescent="0.15">
      <c r="A709" s="38"/>
      <c r="B709" s="38"/>
      <c r="C709" s="38"/>
      <c r="D709" s="38"/>
      <c r="E709" s="38"/>
      <c r="F709" s="38"/>
      <c r="G709" s="38"/>
      <c r="I709" s="35"/>
      <c r="J709" s="38"/>
      <c r="K709" s="35"/>
      <c r="L709" s="38"/>
      <c r="M709" s="35"/>
      <c r="N709" s="35"/>
      <c r="O709" s="35"/>
    </row>
    <row r="710" spans="1:15" x14ac:dyDescent="0.15">
      <c r="A710" s="38"/>
      <c r="B710" s="38"/>
      <c r="C710" s="38"/>
      <c r="D710" s="38"/>
      <c r="E710" s="38"/>
      <c r="F710" s="38"/>
      <c r="G710" s="38"/>
      <c r="I710" s="35"/>
      <c r="J710" s="38"/>
      <c r="K710" s="35"/>
      <c r="L710" s="38"/>
      <c r="M710" s="35"/>
      <c r="N710" s="35"/>
      <c r="O710" s="35"/>
    </row>
    <row r="711" spans="1:15" x14ac:dyDescent="0.15">
      <c r="A711" s="38"/>
      <c r="B711" s="38"/>
      <c r="C711" s="38"/>
      <c r="D711" s="38"/>
      <c r="E711" s="38"/>
      <c r="F711" s="38"/>
      <c r="G711" s="38"/>
      <c r="I711" s="35"/>
      <c r="J711" s="38"/>
      <c r="K711" s="35"/>
      <c r="L711" s="38"/>
      <c r="M711" s="35"/>
      <c r="N711" s="35"/>
      <c r="O711" s="35"/>
    </row>
    <row r="712" spans="1:15" x14ac:dyDescent="0.15">
      <c r="A712" s="38"/>
      <c r="B712" s="38"/>
      <c r="C712" s="38"/>
      <c r="D712" s="38"/>
      <c r="E712" s="38"/>
      <c r="F712" s="38"/>
      <c r="G712" s="38"/>
      <c r="I712" s="35"/>
      <c r="J712" s="38"/>
      <c r="K712" s="35"/>
      <c r="L712" s="38"/>
      <c r="M712" s="35"/>
      <c r="N712" s="35"/>
      <c r="O712" s="35"/>
    </row>
    <row r="713" spans="1:15" x14ac:dyDescent="0.15">
      <c r="A713" s="38"/>
      <c r="B713" s="38"/>
      <c r="C713" s="38"/>
      <c r="D713" s="38"/>
      <c r="E713" s="38"/>
      <c r="F713" s="38"/>
      <c r="G713" s="38"/>
      <c r="I713" s="35"/>
      <c r="J713" s="38"/>
      <c r="K713" s="35"/>
      <c r="L713" s="38"/>
      <c r="M713" s="35"/>
      <c r="N713" s="35"/>
      <c r="O713" s="35"/>
    </row>
    <row r="714" spans="1:15" x14ac:dyDescent="0.15">
      <c r="A714" s="38"/>
      <c r="B714" s="38"/>
      <c r="C714" s="38"/>
      <c r="D714" s="38"/>
      <c r="E714" s="38"/>
      <c r="F714" s="38"/>
      <c r="G714" s="38"/>
      <c r="I714" s="35"/>
      <c r="J714" s="38"/>
      <c r="K714" s="35"/>
      <c r="L714" s="38"/>
      <c r="M714" s="35"/>
      <c r="N714" s="35"/>
      <c r="O714" s="35"/>
    </row>
    <row r="715" spans="1:15" x14ac:dyDescent="0.15">
      <c r="A715" s="38"/>
      <c r="B715" s="38"/>
      <c r="C715" s="38"/>
      <c r="D715" s="38"/>
      <c r="E715" s="38"/>
      <c r="F715" s="38"/>
      <c r="G715" s="38"/>
      <c r="I715" s="35"/>
      <c r="J715" s="38"/>
      <c r="K715" s="35"/>
      <c r="L715" s="38"/>
      <c r="M715" s="35"/>
      <c r="N715" s="35"/>
      <c r="O715" s="35"/>
    </row>
    <row r="716" spans="1:15" x14ac:dyDescent="0.15">
      <c r="A716" s="38"/>
      <c r="B716" s="38"/>
      <c r="C716" s="38"/>
      <c r="D716" s="38"/>
      <c r="E716" s="38"/>
      <c r="F716" s="38"/>
      <c r="G716" s="38"/>
      <c r="I716" s="35"/>
      <c r="J716" s="38"/>
      <c r="K716" s="35"/>
      <c r="L716" s="38"/>
      <c r="M716" s="35"/>
      <c r="N716" s="35"/>
      <c r="O716" s="35"/>
    </row>
    <row r="717" spans="1:15" x14ac:dyDescent="0.15">
      <c r="A717" s="38"/>
      <c r="B717" s="38"/>
      <c r="C717" s="38"/>
      <c r="D717" s="38"/>
      <c r="E717" s="38"/>
      <c r="F717" s="38"/>
      <c r="G717" s="38"/>
      <c r="I717" s="35"/>
      <c r="J717" s="38"/>
      <c r="K717" s="35"/>
      <c r="L717" s="38"/>
      <c r="M717" s="35"/>
      <c r="N717" s="35"/>
      <c r="O717" s="35"/>
    </row>
    <row r="718" spans="1:15" x14ac:dyDescent="0.15">
      <c r="A718" s="38"/>
      <c r="B718" s="38"/>
      <c r="C718" s="38"/>
      <c r="D718" s="38"/>
      <c r="E718" s="38"/>
      <c r="F718" s="38"/>
      <c r="G718" s="38"/>
      <c r="I718" s="35"/>
      <c r="J718" s="38"/>
      <c r="K718" s="35"/>
      <c r="L718" s="38"/>
      <c r="M718" s="35"/>
      <c r="N718" s="35"/>
      <c r="O718" s="35"/>
    </row>
    <row r="719" spans="1:15" x14ac:dyDescent="0.15">
      <c r="A719" s="38"/>
      <c r="B719" s="38"/>
      <c r="C719" s="38"/>
      <c r="D719" s="38"/>
      <c r="E719" s="38"/>
      <c r="F719" s="38"/>
      <c r="G719" s="38"/>
      <c r="I719" s="35"/>
      <c r="J719" s="38"/>
      <c r="K719" s="35"/>
      <c r="L719" s="38"/>
      <c r="M719" s="35"/>
      <c r="N719" s="35"/>
      <c r="O719" s="35"/>
    </row>
    <row r="720" spans="1:15" x14ac:dyDescent="0.15">
      <c r="A720" s="38"/>
      <c r="B720" s="38"/>
      <c r="C720" s="38"/>
      <c r="D720" s="38"/>
      <c r="E720" s="38"/>
      <c r="F720" s="38"/>
      <c r="G720" s="38"/>
      <c r="I720" s="35"/>
      <c r="J720" s="38"/>
      <c r="K720" s="35"/>
      <c r="L720" s="38"/>
      <c r="M720" s="35"/>
      <c r="N720" s="35"/>
      <c r="O720" s="35"/>
    </row>
    <row r="721" spans="1:15" x14ac:dyDescent="0.15">
      <c r="A721" s="38"/>
      <c r="B721" s="38"/>
      <c r="C721" s="38"/>
      <c r="D721" s="38"/>
      <c r="E721" s="38"/>
      <c r="F721" s="38"/>
      <c r="G721" s="38"/>
      <c r="I721" s="35"/>
      <c r="J721" s="38"/>
      <c r="K721" s="35"/>
      <c r="L721" s="38"/>
      <c r="M721" s="35"/>
      <c r="N721" s="35"/>
      <c r="O721" s="35"/>
    </row>
    <row r="722" spans="1:15" x14ac:dyDescent="0.15">
      <c r="A722" s="38"/>
      <c r="B722" s="38"/>
      <c r="C722" s="38"/>
      <c r="D722" s="38"/>
      <c r="E722" s="38"/>
      <c r="F722" s="38"/>
      <c r="G722" s="38"/>
      <c r="I722" s="35"/>
      <c r="J722" s="38"/>
      <c r="K722" s="35"/>
      <c r="L722" s="38"/>
      <c r="M722" s="35"/>
      <c r="N722" s="35"/>
      <c r="O722" s="35"/>
    </row>
    <row r="723" spans="1:15" x14ac:dyDescent="0.15">
      <c r="A723" s="38"/>
      <c r="B723" s="38"/>
      <c r="C723" s="38"/>
      <c r="D723" s="38"/>
      <c r="E723" s="38"/>
      <c r="F723" s="38"/>
      <c r="G723" s="38"/>
      <c r="I723" s="35"/>
      <c r="J723" s="38"/>
      <c r="K723" s="35"/>
      <c r="L723" s="38"/>
      <c r="M723" s="35"/>
      <c r="N723" s="35"/>
      <c r="O723" s="35"/>
    </row>
    <row r="724" spans="1:15" x14ac:dyDescent="0.15">
      <c r="A724" s="38"/>
      <c r="B724" s="38"/>
      <c r="C724" s="38"/>
      <c r="D724" s="38"/>
      <c r="E724" s="38"/>
      <c r="F724" s="38"/>
      <c r="G724" s="38"/>
      <c r="I724" s="35"/>
      <c r="J724" s="38"/>
      <c r="K724" s="35"/>
      <c r="L724" s="38"/>
      <c r="M724" s="35"/>
      <c r="N724" s="35"/>
      <c r="O724" s="35"/>
    </row>
    <row r="725" spans="1:15" x14ac:dyDescent="0.15">
      <c r="A725" s="38"/>
      <c r="B725" s="38"/>
      <c r="C725" s="38"/>
      <c r="D725" s="38"/>
      <c r="E725" s="38"/>
      <c r="F725" s="38"/>
      <c r="G725" s="38"/>
      <c r="I725" s="35"/>
      <c r="J725" s="38"/>
      <c r="K725" s="35"/>
      <c r="L725" s="38"/>
      <c r="M725" s="35"/>
      <c r="N725" s="35"/>
      <c r="O725" s="35"/>
    </row>
    <row r="726" spans="1:15" x14ac:dyDescent="0.15">
      <c r="A726" s="38"/>
      <c r="B726" s="38"/>
      <c r="C726" s="38"/>
      <c r="D726" s="38"/>
      <c r="E726" s="38"/>
      <c r="F726" s="38"/>
      <c r="G726" s="38"/>
      <c r="I726" s="35"/>
      <c r="J726" s="38"/>
      <c r="K726" s="35"/>
      <c r="L726" s="38"/>
      <c r="M726" s="35"/>
      <c r="N726" s="35"/>
      <c r="O726" s="35"/>
    </row>
    <row r="727" spans="1:15" x14ac:dyDescent="0.15">
      <c r="A727" s="38"/>
      <c r="B727" s="38"/>
      <c r="C727" s="38"/>
      <c r="D727" s="38"/>
      <c r="E727" s="38"/>
      <c r="F727" s="38"/>
      <c r="G727" s="38"/>
      <c r="I727" s="35"/>
      <c r="J727" s="38"/>
      <c r="K727" s="35"/>
      <c r="L727" s="38"/>
      <c r="M727" s="35"/>
      <c r="N727" s="35"/>
      <c r="O727" s="35"/>
    </row>
    <row r="728" spans="1:15" x14ac:dyDescent="0.15">
      <c r="A728" s="38"/>
      <c r="B728" s="38"/>
      <c r="C728" s="38"/>
      <c r="D728" s="38"/>
      <c r="E728" s="38"/>
      <c r="F728" s="38"/>
      <c r="G728" s="38"/>
      <c r="I728" s="35"/>
      <c r="J728" s="38"/>
      <c r="K728" s="35"/>
      <c r="L728" s="38"/>
      <c r="M728" s="35"/>
      <c r="N728" s="35"/>
      <c r="O728" s="35"/>
    </row>
    <row r="729" spans="1:15" x14ac:dyDescent="0.15">
      <c r="A729" s="38"/>
      <c r="B729" s="38"/>
      <c r="C729" s="38"/>
      <c r="D729" s="38"/>
      <c r="E729" s="38"/>
      <c r="F729" s="38"/>
      <c r="G729" s="38"/>
      <c r="I729" s="35"/>
      <c r="J729" s="38"/>
      <c r="K729" s="35"/>
      <c r="L729" s="38"/>
      <c r="M729" s="35"/>
      <c r="N729" s="35"/>
      <c r="O729" s="35"/>
    </row>
    <row r="730" spans="1:15" x14ac:dyDescent="0.15">
      <c r="A730" s="38"/>
      <c r="B730" s="38"/>
      <c r="C730" s="38"/>
      <c r="D730" s="38"/>
      <c r="E730" s="38"/>
      <c r="F730" s="38"/>
      <c r="G730" s="38"/>
      <c r="I730" s="35"/>
      <c r="J730" s="38"/>
      <c r="K730" s="35"/>
      <c r="L730" s="38"/>
      <c r="M730" s="35"/>
      <c r="N730" s="35"/>
      <c r="O730" s="35"/>
    </row>
    <row r="731" spans="1:15" x14ac:dyDescent="0.15">
      <c r="A731" s="38"/>
      <c r="B731" s="38"/>
      <c r="C731" s="38"/>
      <c r="D731" s="38"/>
      <c r="E731" s="38"/>
      <c r="F731" s="38"/>
      <c r="G731" s="38"/>
      <c r="I731" s="35"/>
      <c r="J731" s="38"/>
      <c r="K731" s="35"/>
      <c r="L731" s="38"/>
      <c r="M731" s="35"/>
      <c r="N731" s="35"/>
      <c r="O731" s="35"/>
    </row>
    <row r="732" spans="1:15" x14ac:dyDescent="0.15">
      <c r="A732" s="38"/>
      <c r="B732" s="38"/>
      <c r="C732" s="38"/>
      <c r="D732" s="38"/>
      <c r="E732" s="38"/>
      <c r="F732" s="38"/>
      <c r="G732" s="38"/>
      <c r="I732" s="35"/>
      <c r="J732" s="38"/>
      <c r="K732" s="35"/>
      <c r="L732" s="38"/>
      <c r="M732" s="35"/>
      <c r="N732" s="35"/>
      <c r="O732" s="35"/>
    </row>
    <row r="733" spans="1:15" x14ac:dyDescent="0.15">
      <c r="A733" s="38"/>
      <c r="B733" s="38"/>
      <c r="C733" s="38"/>
      <c r="D733" s="38"/>
      <c r="E733" s="38"/>
      <c r="F733" s="38"/>
      <c r="G733" s="38"/>
      <c r="I733" s="35"/>
      <c r="J733" s="38"/>
      <c r="K733" s="35"/>
      <c r="L733" s="38"/>
      <c r="M733" s="35"/>
      <c r="N733" s="35"/>
      <c r="O733" s="35"/>
    </row>
    <row r="734" spans="1:15" x14ac:dyDescent="0.15">
      <c r="A734" s="38"/>
      <c r="B734" s="38"/>
      <c r="C734" s="38"/>
      <c r="D734" s="38"/>
      <c r="E734" s="38"/>
      <c r="F734" s="38"/>
      <c r="G734" s="38"/>
      <c r="I734" s="35"/>
      <c r="J734" s="38"/>
      <c r="K734" s="35"/>
      <c r="L734" s="38"/>
      <c r="M734" s="35"/>
      <c r="N734" s="35"/>
      <c r="O734" s="35"/>
    </row>
    <row r="735" spans="1:15" x14ac:dyDescent="0.15">
      <c r="A735" s="38"/>
      <c r="B735" s="38"/>
      <c r="C735" s="38"/>
      <c r="D735" s="38"/>
      <c r="E735" s="38"/>
      <c r="F735" s="38"/>
      <c r="G735" s="38"/>
      <c r="I735" s="35"/>
      <c r="J735" s="38"/>
      <c r="K735" s="35"/>
      <c r="L735" s="38"/>
      <c r="M735" s="35"/>
      <c r="N735" s="35"/>
      <c r="O735" s="35"/>
    </row>
    <row r="736" spans="1:15" x14ac:dyDescent="0.15">
      <c r="A736" s="38"/>
      <c r="B736" s="38"/>
      <c r="C736" s="38"/>
      <c r="D736" s="38"/>
      <c r="E736" s="38"/>
      <c r="F736" s="38"/>
      <c r="G736" s="38"/>
      <c r="I736" s="35"/>
      <c r="J736" s="38"/>
      <c r="K736" s="35"/>
      <c r="L736" s="38"/>
      <c r="M736" s="35"/>
      <c r="N736" s="35"/>
      <c r="O736" s="35"/>
    </row>
    <row r="737" spans="1:15" x14ac:dyDescent="0.15">
      <c r="A737" s="38"/>
      <c r="B737" s="38"/>
      <c r="C737" s="38"/>
      <c r="D737" s="38"/>
      <c r="E737" s="38"/>
      <c r="F737" s="38"/>
      <c r="G737" s="38"/>
      <c r="I737" s="35"/>
      <c r="J737" s="38"/>
      <c r="K737" s="35"/>
      <c r="L737" s="38"/>
      <c r="M737" s="35"/>
      <c r="N737" s="35"/>
      <c r="O737" s="35"/>
    </row>
    <row r="738" spans="1:15" x14ac:dyDescent="0.15">
      <c r="A738" s="38"/>
      <c r="B738" s="38"/>
      <c r="C738" s="38"/>
      <c r="D738" s="38"/>
      <c r="E738" s="38"/>
      <c r="F738" s="38"/>
      <c r="G738" s="38"/>
      <c r="I738" s="35"/>
      <c r="J738" s="38"/>
      <c r="K738" s="35"/>
      <c r="L738" s="38"/>
      <c r="M738" s="35"/>
      <c r="N738" s="35"/>
      <c r="O738" s="35"/>
    </row>
    <row r="739" spans="1:15" x14ac:dyDescent="0.15">
      <c r="A739" s="38"/>
      <c r="B739" s="38"/>
      <c r="C739" s="38"/>
      <c r="D739" s="38"/>
      <c r="E739" s="38"/>
      <c r="F739" s="38"/>
      <c r="G739" s="38"/>
      <c r="I739" s="35"/>
      <c r="J739" s="38"/>
      <c r="K739" s="35"/>
      <c r="L739" s="38"/>
      <c r="M739" s="35"/>
      <c r="N739" s="35"/>
      <c r="O739" s="35"/>
    </row>
    <row r="740" spans="1:15" x14ac:dyDescent="0.15">
      <c r="A740" s="38"/>
      <c r="B740" s="38"/>
      <c r="C740" s="38"/>
      <c r="D740" s="38"/>
      <c r="E740" s="38"/>
      <c r="F740" s="38"/>
      <c r="G740" s="38"/>
      <c r="I740" s="35"/>
      <c r="J740" s="38"/>
      <c r="K740" s="35"/>
      <c r="L740" s="38"/>
      <c r="M740" s="35"/>
      <c r="N740" s="35"/>
      <c r="O740" s="35"/>
    </row>
    <row r="741" spans="1:15" x14ac:dyDescent="0.15">
      <c r="A741" s="38"/>
      <c r="B741" s="38"/>
      <c r="C741" s="38"/>
      <c r="D741" s="38"/>
      <c r="E741" s="38"/>
      <c r="F741" s="38"/>
      <c r="G741" s="38"/>
      <c r="I741" s="35"/>
      <c r="J741" s="38"/>
      <c r="K741" s="35"/>
      <c r="L741" s="38"/>
      <c r="M741" s="35"/>
      <c r="N741" s="35"/>
      <c r="O741" s="35"/>
    </row>
    <row r="742" spans="1:15" x14ac:dyDescent="0.15">
      <c r="A742" s="38"/>
      <c r="B742" s="38"/>
      <c r="C742" s="38"/>
      <c r="D742" s="38"/>
      <c r="E742" s="38"/>
      <c r="F742" s="38"/>
      <c r="G742" s="38"/>
      <c r="I742" s="35"/>
      <c r="J742" s="38"/>
      <c r="K742" s="35"/>
      <c r="L742" s="38"/>
      <c r="M742" s="35"/>
      <c r="N742" s="35"/>
      <c r="O742" s="35"/>
    </row>
    <row r="743" spans="1:15" x14ac:dyDescent="0.15">
      <c r="A743" s="38"/>
      <c r="B743" s="38"/>
      <c r="C743" s="38"/>
      <c r="D743" s="38"/>
      <c r="E743" s="38"/>
      <c r="F743" s="38"/>
      <c r="G743" s="38"/>
      <c r="I743" s="35"/>
      <c r="J743" s="38"/>
      <c r="K743" s="35"/>
      <c r="L743" s="38"/>
      <c r="M743" s="35"/>
      <c r="N743" s="35"/>
      <c r="O743" s="35"/>
    </row>
    <row r="744" spans="1:15" x14ac:dyDescent="0.15">
      <c r="A744" s="38"/>
      <c r="B744" s="38"/>
      <c r="C744" s="38"/>
      <c r="D744" s="38"/>
      <c r="E744" s="38"/>
      <c r="F744" s="38"/>
      <c r="G744" s="38"/>
      <c r="I744" s="35"/>
      <c r="J744" s="38"/>
      <c r="K744" s="35"/>
      <c r="L744" s="38"/>
      <c r="M744" s="35"/>
      <c r="N744" s="35"/>
      <c r="O744" s="35"/>
    </row>
    <row r="745" spans="1:15" x14ac:dyDescent="0.15">
      <c r="A745" s="38"/>
      <c r="B745" s="38"/>
      <c r="C745" s="38"/>
      <c r="D745" s="38"/>
      <c r="E745" s="38"/>
      <c r="F745" s="38"/>
      <c r="G745" s="38"/>
      <c r="I745" s="35"/>
      <c r="J745" s="38"/>
      <c r="K745" s="35"/>
      <c r="L745" s="38"/>
      <c r="M745" s="35"/>
      <c r="N745" s="35"/>
      <c r="O745" s="35"/>
    </row>
    <row r="746" spans="1:15" x14ac:dyDescent="0.15">
      <c r="A746" s="38"/>
      <c r="B746" s="38"/>
      <c r="C746" s="38"/>
      <c r="D746" s="38"/>
      <c r="E746" s="38"/>
      <c r="F746" s="38"/>
      <c r="G746" s="38"/>
      <c r="I746" s="35"/>
      <c r="J746" s="38"/>
      <c r="K746" s="35"/>
      <c r="L746" s="38"/>
      <c r="M746" s="35"/>
      <c r="N746" s="35"/>
      <c r="O746" s="35"/>
    </row>
    <row r="747" spans="1:15" x14ac:dyDescent="0.15">
      <c r="A747" s="38"/>
      <c r="B747" s="38"/>
      <c r="C747" s="38"/>
      <c r="D747" s="38"/>
      <c r="E747" s="38"/>
      <c r="F747" s="38"/>
      <c r="G747" s="38"/>
      <c r="I747" s="35"/>
      <c r="J747" s="38"/>
      <c r="K747" s="35"/>
      <c r="L747" s="38"/>
      <c r="M747" s="35"/>
      <c r="N747" s="35"/>
      <c r="O747" s="35"/>
    </row>
    <row r="748" spans="1:15" x14ac:dyDescent="0.15">
      <c r="A748" s="38"/>
      <c r="B748" s="38"/>
      <c r="C748" s="38"/>
      <c r="D748" s="38"/>
      <c r="E748" s="38"/>
      <c r="F748" s="38"/>
      <c r="G748" s="38"/>
      <c r="I748" s="35"/>
      <c r="J748" s="38"/>
      <c r="K748" s="35"/>
      <c r="L748" s="38"/>
      <c r="M748" s="35"/>
      <c r="N748" s="35"/>
      <c r="O748" s="35"/>
    </row>
    <row r="749" spans="1:15" x14ac:dyDescent="0.15">
      <c r="A749" s="38"/>
      <c r="B749" s="38"/>
      <c r="C749" s="38"/>
      <c r="D749" s="38"/>
      <c r="E749" s="38"/>
      <c r="F749" s="38"/>
      <c r="G749" s="38"/>
      <c r="I749" s="35"/>
      <c r="J749" s="38"/>
      <c r="K749" s="35"/>
      <c r="L749" s="38"/>
      <c r="M749" s="35"/>
      <c r="N749" s="35"/>
      <c r="O749" s="35"/>
    </row>
    <row r="750" spans="1:15" x14ac:dyDescent="0.15">
      <c r="A750" s="38"/>
      <c r="B750" s="38"/>
      <c r="C750" s="38"/>
      <c r="D750" s="38"/>
      <c r="E750" s="38"/>
      <c r="F750" s="38"/>
      <c r="G750" s="38"/>
      <c r="I750" s="35"/>
      <c r="J750" s="38"/>
      <c r="K750" s="35"/>
      <c r="L750" s="38"/>
      <c r="M750" s="35"/>
      <c r="N750" s="35"/>
      <c r="O750" s="35"/>
    </row>
    <row r="751" spans="1:15" x14ac:dyDescent="0.15">
      <c r="A751" s="38"/>
      <c r="B751" s="38"/>
      <c r="C751" s="38"/>
      <c r="D751" s="38"/>
      <c r="E751" s="38"/>
      <c r="F751" s="38"/>
      <c r="G751" s="38"/>
      <c r="I751" s="35"/>
      <c r="J751" s="38"/>
      <c r="K751" s="35"/>
      <c r="L751" s="38"/>
      <c r="M751" s="35"/>
      <c r="N751" s="35"/>
      <c r="O751" s="35"/>
    </row>
    <row r="752" spans="1:15" x14ac:dyDescent="0.15">
      <c r="A752" s="38"/>
      <c r="B752" s="38"/>
      <c r="C752" s="38"/>
      <c r="D752" s="38"/>
      <c r="E752" s="38"/>
      <c r="F752" s="38"/>
      <c r="G752" s="38"/>
      <c r="I752" s="35"/>
      <c r="J752" s="38"/>
      <c r="K752" s="35"/>
      <c r="L752" s="38"/>
      <c r="M752" s="35"/>
      <c r="N752" s="35"/>
      <c r="O752" s="35"/>
    </row>
    <row r="753" spans="1:15" x14ac:dyDescent="0.15">
      <c r="A753" s="38"/>
      <c r="B753" s="38"/>
      <c r="C753" s="38"/>
      <c r="D753" s="38"/>
      <c r="E753" s="38"/>
      <c r="F753" s="38"/>
      <c r="G753" s="38"/>
      <c r="I753" s="35"/>
      <c r="J753" s="38"/>
      <c r="K753" s="35"/>
      <c r="L753" s="38"/>
      <c r="M753" s="35"/>
      <c r="N753" s="35"/>
      <c r="O753" s="35"/>
    </row>
    <row r="754" spans="1:15" x14ac:dyDescent="0.15">
      <c r="A754" s="38"/>
      <c r="B754" s="38"/>
      <c r="C754" s="38"/>
      <c r="D754" s="38"/>
      <c r="E754" s="38"/>
      <c r="F754" s="38"/>
      <c r="G754" s="38"/>
      <c r="I754" s="35"/>
      <c r="J754" s="38"/>
      <c r="K754" s="35"/>
      <c r="L754" s="38"/>
      <c r="M754" s="35"/>
      <c r="N754" s="35"/>
      <c r="O754" s="35"/>
    </row>
    <row r="755" spans="1:15" x14ac:dyDescent="0.15">
      <c r="A755" s="38"/>
      <c r="B755" s="38"/>
      <c r="C755" s="38"/>
      <c r="D755" s="38"/>
      <c r="E755" s="38"/>
      <c r="F755" s="38"/>
      <c r="G755" s="38"/>
      <c r="I755" s="35"/>
      <c r="J755" s="38"/>
      <c r="K755" s="35"/>
      <c r="L755" s="38"/>
      <c r="M755" s="35"/>
      <c r="N755" s="35"/>
      <c r="O755" s="35"/>
    </row>
    <row r="756" spans="1:15" x14ac:dyDescent="0.15">
      <c r="A756" s="38"/>
      <c r="B756" s="38"/>
      <c r="C756" s="38"/>
      <c r="D756" s="38"/>
      <c r="E756" s="38"/>
      <c r="F756" s="38"/>
      <c r="G756" s="38"/>
      <c r="I756" s="35"/>
      <c r="J756" s="38"/>
      <c r="K756" s="35"/>
      <c r="L756" s="38"/>
      <c r="M756" s="35"/>
      <c r="N756" s="35"/>
      <c r="O756" s="35"/>
    </row>
    <row r="757" spans="1:15" x14ac:dyDescent="0.15">
      <c r="A757" s="38"/>
      <c r="B757" s="38"/>
      <c r="C757" s="38"/>
      <c r="D757" s="38"/>
      <c r="E757" s="38"/>
      <c r="F757" s="38"/>
      <c r="G757" s="38"/>
      <c r="I757" s="35"/>
      <c r="J757" s="38"/>
      <c r="K757" s="35"/>
      <c r="L757" s="38"/>
      <c r="M757" s="35"/>
      <c r="N757" s="35"/>
      <c r="O757" s="35"/>
    </row>
    <row r="758" spans="1:15" x14ac:dyDescent="0.15">
      <c r="A758" s="38"/>
      <c r="B758" s="38"/>
      <c r="C758" s="38"/>
      <c r="D758" s="38"/>
      <c r="E758" s="38"/>
      <c r="F758" s="38"/>
      <c r="G758" s="38"/>
      <c r="I758" s="35"/>
      <c r="J758" s="38"/>
      <c r="K758" s="35"/>
      <c r="L758" s="38"/>
      <c r="M758" s="35"/>
      <c r="N758" s="35"/>
      <c r="O758" s="35"/>
    </row>
    <row r="759" spans="1:15" x14ac:dyDescent="0.15">
      <c r="A759" s="38"/>
      <c r="B759" s="38"/>
      <c r="C759" s="38"/>
      <c r="D759" s="38"/>
      <c r="E759" s="38"/>
      <c r="F759" s="38"/>
      <c r="G759" s="38"/>
      <c r="I759" s="35"/>
      <c r="J759" s="38"/>
      <c r="K759" s="35"/>
      <c r="L759" s="38"/>
      <c r="M759" s="35"/>
      <c r="N759" s="35"/>
      <c r="O759" s="35"/>
    </row>
    <row r="760" spans="1:15" x14ac:dyDescent="0.15">
      <c r="A760" s="38"/>
      <c r="B760" s="38"/>
      <c r="C760" s="38"/>
      <c r="D760" s="38"/>
      <c r="E760" s="38"/>
      <c r="F760" s="38"/>
      <c r="G760" s="38"/>
      <c r="I760" s="35"/>
      <c r="J760" s="38"/>
      <c r="K760" s="35"/>
      <c r="L760" s="38"/>
      <c r="M760" s="35"/>
      <c r="N760" s="35"/>
      <c r="O760" s="35"/>
    </row>
    <row r="761" spans="1:15" x14ac:dyDescent="0.15">
      <c r="A761" s="38"/>
      <c r="B761" s="38"/>
      <c r="C761" s="38"/>
      <c r="D761" s="38"/>
      <c r="E761" s="38"/>
      <c r="F761" s="38"/>
      <c r="G761" s="38"/>
      <c r="I761" s="35"/>
      <c r="J761" s="38"/>
      <c r="K761" s="35"/>
      <c r="L761" s="38"/>
      <c r="M761" s="35"/>
      <c r="N761" s="35"/>
      <c r="O761" s="35"/>
    </row>
    <row r="762" spans="1:15" x14ac:dyDescent="0.15">
      <c r="A762" s="38"/>
      <c r="B762" s="38"/>
      <c r="C762" s="38"/>
      <c r="D762" s="38"/>
      <c r="E762" s="38"/>
      <c r="F762" s="38"/>
      <c r="G762" s="38"/>
      <c r="I762" s="35"/>
      <c r="J762" s="38"/>
      <c r="K762" s="35"/>
      <c r="L762" s="38"/>
      <c r="M762" s="35"/>
      <c r="N762" s="35"/>
      <c r="O762" s="35"/>
    </row>
    <row r="763" spans="1:15" x14ac:dyDescent="0.15">
      <c r="A763" s="38"/>
      <c r="B763" s="38"/>
      <c r="C763" s="38"/>
      <c r="D763" s="38"/>
      <c r="E763" s="38"/>
      <c r="F763" s="38"/>
      <c r="G763" s="38"/>
      <c r="I763" s="35"/>
      <c r="J763" s="38"/>
      <c r="K763" s="35"/>
      <c r="L763" s="38"/>
      <c r="M763" s="35"/>
      <c r="N763" s="35"/>
      <c r="O763" s="35"/>
    </row>
    <row r="764" spans="1:15" x14ac:dyDescent="0.15">
      <c r="A764" s="38"/>
      <c r="B764" s="38"/>
      <c r="C764" s="38"/>
      <c r="D764" s="38"/>
      <c r="E764" s="38"/>
      <c r="F764" s="38"/>
      <c r="G764" s="38"/>
      <c r="I764" s="35"/>
      <c r="J764" s="38"/>
      <c r="K764" s="35"/>
      <c r="L764" s="38"/>
      <c r="M764" s="35"/>
      <c r="N764" s="35"/>
      <c r="O764" s="35"/>
    </row>
    <row r="765" spans="1:15" x14ac:dyDescent="0.15">
      <c r="A765" s="38"/>
      <c r="B765" s="38"/>
      <c r="C765" s="38"/>
      <c r="D765" s="38"/>
      <c r="E765" s="38"/>
      <c r="F765" s="38"/>
      <c r="G765" s="38"/>
      <c r="I765" s="35"/>
      <c r="J765" s="38"/>
      <c r="K765" s="35"/>
      <c r="L765" s="38"/>
      <c r="M765" s="35"/>
      <c r="N765" s="35"/>
      <c r="O765" s="35"/>
    </row>
    <row r="766" spans="1:15" x14ac:dyDescent="0.15">
      <c r="A766" s="38"/>
      <c r="B766" s="38"/>
      <c r="C766" s="38"/>
      <c r="D766" s="38"/>
      <c r="E766" s="38"/>
      <c r="F766" s="38"/>
      <c r="G766" s="38"/>
      <c r="I766" s="35"/>
      <c r="J766" s="38"/>
      <c r="K766" s="35"/>
      <c r="L766" s="38"/>
      <c r="M766" s="35"/>
      <c r="N766" s="35"/>
      <c r="O766" s="35"/>
    </row>
    <row r="767" spans="1:15" x14ac:dyDescent="0.15">
      <c r="A767" s="38"/>
      <c r="B767" s="38"/>
      <c r="C767" s="38"/>
      <c r="D767" s="38"/>
      <c r="E767" s="38"/>
      <c r="F767" s="38"/>
      <c r="G767" s="38"/>
      <c r="I767" s="35"/>
      <c r="J767" s="38"/>
      <c r="K767" s="35"/>
      <c r="L767" s="38"/>
      <c r="M767" s="35"/>
      <c r="N767" s="35"/>
      <c r="O767" s="35"/>
    </row>
    <row r="768" spans="1:15" x14ac:dyDescent="0.15">
      <c r="A768" s="38"/>
      <c r="B768" s="38"/>
      <c r="C768" s="38"/>
      <c r="D768" s="38"/>
      <c r="E768" s="38"/>
      <c r="F768" s="38"/>
      <c r="G768" s="38"/>
      <c r="I768" s="35"/>
      <c r="J768" s="38"/>
      <c r="K768" s="35"/>
      <c r="L768" s="38"/>
      <c r="M768" s="35"/>
      <c r="N768" s="35"/>
      <c r="O768" s="35"/>
    </row>
    <row r="769" spans="1:15" x14ac:dyDescent="0.15">
      <c r="A769" s="38"/>
      <c r="B769" s="38"/>
      <c r="C769" s="38"/>
      <c r="D769" s="38"/>
      <c r="E769" s="38"/>
      <c r="F769" s="38"/>
      <c r="G769" s="38"/>
      <c r="I769" s="35"/>
      <c r="J769" s="38"/>
      <c r="K769" s="35"/>
      <c r="L769" s="38"/>
      <c r="M769" s="35"/>
      <c r="N769" s="35"/>
      <c r="O769" s="35"/>
    </row>
    <row r="770" spans="1:15" x14ac:dyDescent="0.15">
      <c r="A770" s="38"/>
      <c r="B770" s="38"/>
      <c r="C770" s="38"/>
      <c r="D770" s="38"/>
      <c r="E770" s="38"/>
      <c r="F770" s="38"/>
      <c r="G770" s="38"/>
    </row>
    <row r="771" spans="1:15" x14ac:dyDescent="0.15">
      <c r="A771" s="38"/>
      <c r="B771" s="38"/>
      <c r="C771" s="38"/>
      <c r="D771" s="38"/>
      <c r="E771" s="38"/>
      <c r="F771" s="38"/>
      <c r="G771" s="38"/>
    </row>
  </sheetData>
  <mergeCells count="63">
    <mergeCell ref="R15:S15"/>
    <mergeCell ref="E68:E95"/>
    <mergeCell ref="E37:E42"/>
    <mergeCell ref="E8:E19"/>
    <mergeCell ref="E21:E22"/>
    <mergeCell ref="E25:E28"/>
    <mergeCell ref="G25:G28"/>
    <mergeCell ref="G37:G42"/>
    <mergeCell ref="G57:G58"/>
    <mergeCell ref="E57:E58"/>
    <mergeCell ref="F57:F58"/>
    <mergeCell ref="E50:E53"/>
    <mergeCell ref="E46:E48"/>
    <mergeCell ref="G46:G48"/>
    <mergeCell ref="R13:S13"/>
    <mergeCell ref="R138:S142"/>
    <mergeCell ref="I21:K21"/>
    <mergeCell ref="J66:K66"/>
    <mergeCell ref="R71:R72"/>
    <mergeCell ref="G50:G53"/>
    <mergeCell ref="R29:S29"/>
    <mergeCell ref="G68:G95"/>
    <mergeCell ref="R98:S98"/>
    <mergeCell ref="R99:S100"/>
    <mergeCell ref="R132:S137"/>
    <mergeCell ref="R101:S108"/>
    <mergeCell ref="R112:S114"/>
    <mergeCell ref="R115:S117"/>
    <mergeCell ref="A2:C2"/>
    <mergeCell ref="D2:D3"/>
    <mergeCell ref="A4:C4"/>
    <mergeCell ref="A5:C5"/>
    <mergeCell ref="B6:C6"/>
    <mergeCell ref="P2:P3"/>
    <mergeCell ref="Q2:Q3"/>
    <mergeCell ref="R2:S3"/>
    <mergeCell ref="R7:S10"/>
    <mergeCell ref="E2:E3"/>
    <mergeCell ref="G2:G3"/>
    <mergeCell ref="H2:O3"/>
    <mergeCell ref="F2:F3"/>
    <mergeCell ref="R160:S164"/>
    <mergeCell ref="R143:S145"/>
    <mergeCell ref="R147:S158"/>
    <mergeCell ref="A175:C175"/>
    <mergeCell ref="R11:S11"/>
    <mergeCell ref="R165:S168"/>
    <mergeCell ref="B66:C66"/>
    <mergeCell ref="J65:K65"/>
    <mergeCell ref="B30:C30"/>
    <mergeCell ref="B34:C34"/>
    <mergeCell ref="A59:C59"/>
    <mergeCell ref="B60:C60"/>
    <mergeCell ref="A65:C65"/>
    <mergeCell ref="R20:S20"/>
    <mergeCell ref="R21:S21"/>
    <mergeCell ref="R25:S25"/>
    <mergeCell ref="E97:E130"/>
    <mergeCell ref="E133:E168"/>
    <mergeCell ref="H139:I139"/>
    <mergeCell ref="B176:C176"/>
    <mergeCell ref="A172:C172"/>
    <mergeCell ref="B173:C173"/>
  </mergeCells>
  <phoneticPr fontId="32" type="noConversion"/>
  <printOptions horizontalCentered="1"/>
  <pageMargins left="0.27555600000000002" right="0.27555600000000002" top="0.74791700000000005" bottom="0.74791700000000005" header="0.314583" footer="0.314583"/>
  <pageSetup paperSize="8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2022 예산 총칙</vt:lpstr>
      <vt:lpstr>22년 예산 총괄</vt:lpstr>
      <vt:lpstr>22년 세입</vt:lpstr>
      <vt:lpstr>22년 세출</vt:lpstr>
      <vt:lpstr>'2022 예산 총칙'!Consolidate_Area</vt:lpstr>
      <vt:lpstr>'22년 세입'!Consolidate_Area</vt:lpstr>
      <vt:lpstr>'22년 세출'!Consolidate_Area</vt:lpstr>
      <vt:lpstr>'22년 예산 총괄'!Consolidate_Area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revision>35</cp:revision>
  <cp:lastPrinted>2021-12-29T05:33:25Z</cp:lastPrinted>
  <dcterms:created xsi:type="dcterms:W3CDTF">2012-12-29T00:05:17Z</dcterms:created>
  <dcterms:modified xsi:type="dcterms:W3CDTF">2021-12-29T05:34:29Z</dcterms:modified>
</cp:coreProperties>
</file>